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5\6.  Rectificare la  25.09.2025\"/>
    </mc:Choice>
  </mc:AlternateContent>
  <xr:revisionPtr revIDLastSave="0" documentId="13_ncr:1_{D4149500-9FED-4893-B003-D4ED937322E8}" xr6:coauthVersionLast="47" xr6:coauthVersionMax="47" xr10:uidLastSave="{00000000-0000-0000-0000-000000000000}"/>
  <bookViews>
    <workbookView xWindow="-120" yWindow="-120" windowWidth="29040" windowHeight="15840" xr2:uid="{0D74C218-5302-4823-90DE-DB6944EA44D1}"/>
  </bookViews>
  <sheets>
    <sheet name="25.09.2025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3" i="1" l="1"/>
  <c r="P122" i="1"/>
  <c r="P121" i="1"/>
  <c r="K118" i="1"/>
  <c r="I118" i="1"/>
  <c r="P117" i="1"/>
  <c r="K117" i="1"/>
  <c r="I117" i="1"/>
  <c r="P116" i="1"/>
  <c r="P118" i="1" s="1"/>
  <c r="J116" i="1"/>
  <c r="I116" i="1"/>
  <c r="K116" i="1" s="1"/>
  <c r="H116" i="1"/>
  <c r="G116" i="1"/>
  <c r="F116" i="1"/>
  <c r="E116" i="1"/>
  <c r="D116" i="1"/>
  <c r="C116" i="1"/>
  <c r="I115" i="1"/>
  <c r="K115" i="1" s="1"/>
  <c r="K114" i="1"/>
  <c r="I114" i="1"/>
  <c r="J113" i="1"/>
  <c r="H113" i="1"/>
  <c r="G113" i="1"/>
  <c r="F113" i="1"/>
  <c r="E113" i="1"/>
  <c r="D113" i="1"/>
  <c r="I113" i="1" s="1"/>
  <c r="K113" i="1" s="1"/>
  <c r="C113" i="1"/>
  <c r="K112" i="1"/>
  <c r="I112" i="1"/>
  <c r="I111" i="1"/>
  <c r="K111" i="1" s="1"/>
  <c r="J110" i="1"/>
  <c r="H110" i="1"/>
  <c r="G110" i="1"/>
  <c r="F110" i="1"/>
  <c r="E110" i="1"/>
  <c r="D110" i="1"/>
  <c r="C110" i="1"/>
  <c r="I110" i="1" s="1"/>
  <c r="K110" i="1" s="1"/>
  <c r="K109" i="1"/>
  <c r="I109" i="1"/>
  <c r="I108" i="1"/>
  <c r="K108" i="1" s="1"/>
  <c r="J107" i="1"/>
  <c r="H107" i="1"/>
  <c r="G107" i="1"/>
  <c r="F107" i="1"/>
  <c r="E107" i="1"/>
  <c r="D107" i="1"/>
  <c r="C107" i="1"/>
  <c r="I107" i="1" s="1"/>
  <c r="K107" i="1" s="1"/>
  <c r="I106" i="1"/>
  <c r="K106" i="1" s="1"/>
  <c r="K105" i="1"/>
  <c r="I105" i="1"/>
  <c r="J104" i="1"/>
  <c r="H104" i="1"/>
  <c r="G104" i="1"/>
  <c r="F104" i="1"/>
  <c r="E104" i="1"/>
  <c r="I104" i="1" s="1"/>
  <c r="K104" i="1" s="1"/>
  <c r="D104" i="1"/>
  <c r="C104" i="1"/>
  <c r="I103" i="1"/>
  <c r="K103" i="1" s="1"/>
  <c r="I102" i="1"/>
  <c r="K102" i="1" s="1"/>
  <c r="J101" i="1"/>
  <c r="H101" i="1"/>
  <c r="G101" i="1"/>
  <c r="F101" i="1"/>
  <c r="E101" i="1"/>
  <c r="D101" i="1"/>
  <c r="C101" i="1"/>
  <c r="I101" i="1" s="1"/>
  <c r="K101" i="1" s="1"/>
  <c r="S100" i="1"/>
  <c r="P100" i="1"/>
  <c r="K100" i="1"/>
  <c r="I100" i="1"/>
  <c r="K99" i="1"/>
  <c r="I99" i="1"/>
  <c r="J98" i="1"/>
  <c r="I98" i="1"/>
  <c r="K98" i="1" s="1"/>
  <c r="H98" i="1"/>
  <c r="G98" i="1"/>
  <c r="F98" i="1"/>
  <c r="E98" i="1"/>
  <c r="D98" i="1"/>
  <c r="C98" i="1"/>
  <c r="I97" i="1"/>
  <c r="K97" i="1" s="1"/>
  <c r="K96" i="1"/>
  <c r="I96" i="1"/>
  <c r="P95" i="1"/>
  <c r="J93" i="1" s="1"/>
  <c r="J95" i="1"/>
  <c r="H95" i="1"/>
  <c r="G95" i="1"/>
  <c r="F95" i="1"/>
  <c r="E95" i="1"/>
  <c r="D95" i="1"/>
  <c r="I95" i="1" s="1"/>
  <c r="K95" i="1" s="1"/>
  <c r="C95" i="1"/>
  <c r="P94" i="1"/>
  <c r="J94" i="1"/>
  <c r="X78" i="1" s="1"/>
  <c r="S62" i="1" s="1"/>
  <c r="Q117" i="1" s="1"/>
  <c r="I94" i="1"/>
  <c r="K94" i="1" s="1"/>
  <c r="P93" i="1"/>
  <c r="I93" i="1"/>
  <c r="H92" i="1"/>
  <c r="H67" i="1" s="1"/>
  <c r="G92" i="1"/>
  <c r="F92" i="1"/>
  <c r="E92" i="1"/>
  <c r="D92" i="1"/>
  <c r="C92" i="1"/>
  <c r="I92" i="1" s="1"/>
  <c r="K91" i="1"/>
  <c r="I91" i="1"/>
  <c r="K90" i="1"/>
  <c r="I90" i="1"/>
  <c r="J89" i="1"/>
  <c r="I89" i="1"/>
  <c r="K89" i="1" s="1"/>
  <c r="H89" i="1"/>
  <c r="G89" i="1"/>
  <c r="F89" i="1"/>
  <c r="E89" i="1"/>
  <c r="D89" i="1"/>
  <c r="C89" i="1"/>
  <c r="I88" i="1"/>
  <c r="K88" i="1" s="1"/>
  <c r="K87" i="1"/>
  <c r="I87" i="1"/>
  <c r="J86" i="1"/>
  <c r="H86" i="1"/>
  <c r="G86" i="1"/>
  <c r="F86" i="1"/>
  <c r="E86" i="1"/>
  <c r="D86" i="1"/>
  <c r="I86" i="1" s="1"/>
  <c r="K86" i="1" s="1"/>
  <c r="C86" i="1"/>
  <c r="P85" i="1"/>
  <c r="P86" i="1" s="1"/>
  <c r="K85" i="1"/>
  <c r="I85" i="1"/>
  <c r="P84" i="1"/>
  <c r="K84" i="1"/>
  <c r="J84" i="1"/>
  <c r="I84" i="1"/>
  <c r="J83" i="1"/>
  <c r="H83" i="1"/>
  <c r="G83" i="1"/>
  <c r="F83" i="1"/>
  <c r="E83" i="1"/>
  <c r="D83" i="1"/>
  <c r="I83" i="1" s="1"/>
  <c r="K83" i="1" s="1"/>
  <c r="C83" i="1"/>
  <c r="K82" i="1"/>
  <c r="I82" i="1"/>
  <c r="K81" i="1"/>
  <c r="I81" i="1"/>
  <c r="V80" i="1"/>
  <c r="U80" i="1"/>
  <c r="J80" i="1"/>
  <c r="H80" i="1"/>
  <c r="G80" i="1"/>
  <c r="I80" i="1" s="1"/>
  <c r="K80" i="1" s="1"/>
  <c r="F80" i="1"/>
  <c r="E80" i="1"/>
  <c r="D80" i="1"/>
  <c r="U79" i="1"/>
  <c r="I79" i="1"/>
  <c r="K79" i="1" s="1"/>
  <c r="I78" i="1"/>
  <c r="K78" i="1" s="1"/>
  <c r="V77" i="1"/>
  <c r="U77" i="1"/>
  <c r="J77" i="1"/>
  <c r="H77" i="1"/>
  <c r="G77" i="1"/>
  <c r="F77" i="1"/>
  <c r="E77" i="1"/>
  <c r="D77" i="1"/>
  <c r="C77" i="1"/>
  <c r="I77" i="1" s="1"/>
  <c r="K77" i="1" s="1"/>
  <c r="X76" i="1"/>
  <c r="W76" i="1"/>
  <c r="K76" i="1"/>
  <c r="I76" i="1"/>
  <c r="X75" i="1"/>
  <c r="X84" i="1" s="1"/>
  <c r="W75" i="1"/>
  <c r="K75" i="1"/>
  <c r="I75" i="1"/>
  <c r="V74" i="1"/>
  <c r="U74" i="1"/>
  <c r="J74" i="1"/>
  <c r="H74" i="1"/>
  <c r="G74" i="1"/>
  <c r="I74" i="1" s="1"/>
  <c r="K74" i="1" s="1"/>
  <c r="F74" i="1"/>
  <c r="E74" i="1"/>
  <c r="D74" i="1"/>
  <c r="C74" i="1"/>
  <c r="V73" i="1"/>
  <c r="V84" i="1" s="1"/>
  <c r="U73" i="1"/>
  <c r="U84" i="1" s="1"/>
  <c r="K73" i="1"/>
  <c r="I73" i="1"/>
  <c r="I72" i="1"/>
  <c r="K72" i="1" s="1"/>
  <c r="J71" i="1"/>
  <c r="H71" i="1"/>
  <c r="G71" i="1"/>
  <c r="G67" i="1" s="1"/>
  <c r="F71" i="1"/>
  <c r="E71" i="1"/>
  <c r="D71" i="1"/>
  <c r="C71" i="1"/>
  <c r="I71" i="1" s="1"/>
  <c r="K71" i="1" s="1"/>
  <c r="I70" i="1"/>
  <c r="K70" i="1" s="1"/>
  <c r="K69" i="1"/>
  <c r="I69" i="1"/>
  <c r="J68" i="1"/>
  <c r="H68" i="1"/>
  <c r="G68" i="1"/>
  <c r="F68" i="1"/>
  <c r="E68" i="1"/>
  <c r="I68" i="1" s="1"/>
  <c r="K68" i="1" s="1"/>
  <c r="D68" i="1"/>
  <c r="D67" i="1" s="1"/>
  <c r="C68" i="1"/>
  <c r="C67" i="1" s="1"/>
  <c r="K65" i="1"/>
  <c r="I65" i="1"/>
  <c r="I64" i="1"/>
  <c r="K64" i="1" s="1"/>
  <c r="I63" i="1"/>
  <c r="K63" i="1" s="1"/>
  <c r="I62" i="1"/>
  <c r="K62" i="1" s="1"/>
  <c r="J61" i="1"/>
  <c r="H61" i="1"/>
  <c r="G61" i="1"/>
  <c r="G48" i="1" s="1"/>
  <c r="I60" i="1"/>
  <c r="I59" i="1"/>
  <c r="K59" i="1" s="1"/>
  <c r="K58" i="1"/>
  <c r="I58" i="1"/>
  <c r="C57" i="1"/>
  <c r="I57" i="1" s="1"/>
  <c r="K57" i="1" s="1"/>
  <c r="K56" i="1"/>
  <c r="I56" i="1"/>
  <c r="C55" i="1"/>
  <c r="I55" i="1" s="1"/>
  <c r="K54" i="1"/>
  <c r="I54" i="1"/>
  <c r="S53" i="1"/>
  <c r="V56" i="1" s="1"/>
  <c r="I53" i="1"/>
  <c r="K53" i="1" s="1"/>
  <c r="S52" i="1"/>
  <c r="K52" i="1"/>
  <c r="I52" i="1"/>
  <c r="K51" i="1"/>
  <c r="I51" i="1"/>
  <c r="S50" i="1"/>
  <c r="K50" i="1"/>
  <c r="I50" i="1"/>
  <c r="S49" i="1"/>
  <c r="H49" i="1"/>
  <c r="G49" i="1"/>
  <c r="F49" i="1"/>
  <c r="F48" i="1" s="1"/>
  <c r="E49" i="1"/>
  <c r="E48" i="1" s="1"/>
  <c r="D49" i="1"/>
  <c r="D48" i="1" s="1"/>
  <c r="C49" i="1"/>
  <c r="I49" i="1" s="1"/>
  <c r="H48" i="1"/>
  <c r="C48" i="1"/>
  <c r="K47" i="1"/>
  <c r="I47" i="1"/>
  <c r="I46" i="1"/>
  <c r="K46" i="1" s="1"/>
  <c r="I45" i="1"/>
  <c r="K45" i="1" s="1"/>
  <c r="J44" i="1"/>
  <c r="H44" i="1"/>
  <c r="G44" i="1"/>
  <c r="F44" i="1"/>
  <c r="D44" i="1"/>
  <c r="I44" i="1" s="1"/>
  <c r="K44" i="1" s="1"/>
  <c r="C44" i="1"/>
  <c r="I41" i="1"/>
  <c r="K41" i="1" s="1"/>
  <c r="I40" i="1"/>
  <c r="K40" i="1" s="1"/>
  <c r="I39" i="1"/>
  <c r="K39" i="1" s="1"/>
  <c r="K38" i="1"/>
  <c r="I38" i="1"/>
  <c r="I37" i="1"/>
  <c r="K37" i="1" s="1"/>
  <c r="K36" i="1"/>
  <c r="I36" i="1"/>
  <c r="I35" i="1"/>
  <c r="K35" i="1" s="1"/>
  <c r="I34" i="1"/>
  <c r="K34" i="1" s="1"/>
  <c r="J33" i="1"/>
  <c r="H33" i="1"/>
  <c r="G33" i="1"/>
  <c r="F33" i="1"/>
  <c r="F25" i="1" s="1"/>
  <c r="F24" i="1" s="1"/>
  <c r="F23" i="1" s="1"/>
  <c r="E33" i="1"/>
  <c r="D33" i="1"/>
  <c r="C33" i="1"/>
  <c r="I33" i="1" s="1"/>
  <c r="K33" i="1" s="1"/>
  <c r="K32" i="1"/>
  <c r="I32" i="1"/>
  <c r="K31" i="1"/>
  <c r="I31" i="1"/>
  <c r="K30" i="1"/>
  <c r="I30" i="1"/>
  <c r="K29" i="1"/>
  <c r="I29" i="1"/>
  <c r="J28" i="1"/>
  <c r="H28" i="1"/>
  <c r="H25" i="1" s="1"/>
  <c r="H24" i="1" s="1"/>
  <c r="H23" i="1" s="1"/>
  <c r="H66" i="1" s="1"/>
  <c r="G28" i="1"/>
  <c r="F28" i="1"/>
  <c r="E28" i="1"/>
  <c r="E25" i="1" s="1"/>
  <c r="D28" i="1"/>
  <c r="C28" i="1"/>
  <c r="I28" i="1" s="1"/>
  <c r="K28" i="1" s="1"/>
  <c r="K27" i="1"/>
  <c r="I27" i="1"/>
  <c r="I26" i="1"/>
  <c r="K26" i="1" s="1"/>
  <c r="C26" i="1"/>
  <c r="C25" i="1" s="1"/>
  <c r="J25" i="1"/>
  <c r="G25" i="1"/>
  <c r="G24" i="1" s="1"/>
  <c r="G23" i="1" s="1"/>
  <c r="D25" i="1"/>
  <c r="J24" i="1"/>
  <c r="J23" i="1" s="1"/>
  <c r="E24" i="1"/>
  <c r="D24" i="1"/>
  <c r="D23" i="1" s="1"/>
  <c r="D66" i="1" s="1"/>
  <c r="E23" i="1"/>
  <c r="G66" i="1" l="1"/>
  <c r="F66" i="1"/>
  <c r="I48" i="1"/>
  <c r="W78" i="1"/>
  <c r="W84" i="1" s="1"/>
  <c r="W85" i="1" s="1"/>
  <c r="K93" i="1"/>
  <c r="J92" i="1"/>
  <c r="J67" i="1" s="1"/>
  <c r="P119" i="1"/>
  <c r="I25" i="1"/>
  <c r="K25" i="1" s="1"/>
  <c r="C24" i="1"/>
  <c r="K92" i="1"/>
  <c r="E66" i="1"/>
  <c r="U85" i="1"/>
  <c r="S51" i="1"/>
  <c r="I61" i="1"/>
  <c r="K61" i="1" s="1"/>
  <c r="P96" i="1"/>
  <c r="E67" i="1"/>
  <c r="I67" i="1" s="1"/>
  <c r="S61" i="1"/>
  <c r="K67" i="1" l="1"/>
  <c r="S63" i="1"/>
  <c r="Q116" i="1"/>
  <c r="J55" i="1"/>
  <c r="T92" i="1"/>
  <c r="I24" i="1"/>
  <c r="K24" i="1" s="1"/>
  <c r="C23" i="1"/>
  <c r="U86" i="1"/>
  <c r="C66" i="1" l="1"/>
  <c r="I23" i="1"/>
  <c r="K23" i="1" s="1"/>
  <c r="R65" i="1"/>
  <c r="V92" i="1"/>
  <c r="X92" i="1" s="1"/>
  <c r="J49" i="1"/>
  <c r="K55" i="1"/>
  <c r="J48" i="1" l="1"/>
  <c r="K48" i="1" s="1"/>
  <c r="K49" i="1"/>
  <c r="I66" i="1"/>
  <c r="K66" i="1" s="1"/>
  <c r="T66" i="1"/>
</calcChain>
</file>

<file path=xl/sharedStrings.xml><?xml version="1.0" encoding="utf-8"?>
<sst xmlns="http://schemas.openxmlformats.org/spreadsheetml/2006/main" count="321" uniqueCount="264">
  <si>
    <t>JUDEŢUL   SATU MARE</t>
  </si>
  <si>
    <t>Unitatea administrativ-teritorială:    MUNICIPIUL SATU MARE</t>
  </si>
  <si>
    <t xml:space="preserve">  Nr  56962/ 25.09.2025</t>
  </si>
  <si>
    <t>BUGETUL GENERAL CONSOLIDAT</t>
  </si>
  <si>
    <t>PE ANUL 2025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</si>
  <si>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</si>
  <si>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</si>
  <si>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</si>
  <si>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</si>
  <si>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</si>
  <si>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</si>
  <si>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</si>
  <si>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</si>
  <si>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</si>
  <si>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</si>
  <si>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</si>
  <si>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</si>
  <si>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</si>
  <si>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</si>
  <si>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</si>
  <si>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</si>
  <si>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</si>
  <si>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</si>
  <si>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</si>
  <si>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</si>
  <si>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</si>
  <si>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</si>
  <si>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</si>
  <si>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</si>
  <si>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</si>
  <si>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</si>
  <si>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</si>
  <si>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</si>
  <si>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</si>
  <si>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</si>
  <si>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</si>
  <si>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</si>
  <si>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</si>
  <si>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</si>
  <si>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</si>
  <si>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</si>
  <si>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</si>
  <si>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</si>
  <si>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</si>
  <si>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</si>
  <si>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</si>
  <si>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</si>
  <si>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</si>
  <si>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</si>
  <si>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</si>
  <si>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</si>
  <si>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</si>
  <si>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</si>
  <si>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</si>
  <si>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</si>
  <si>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</si>
  <si>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</si>
  <si>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</si>
  <si>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</si>
  <si>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</si>
  <si>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</si>
  <si>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</si>
  <si>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</si>
  <si>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</si>
  <si>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</si>
  <si>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</si>
  <si>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</si>
  <si>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</si>
  <si>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</si>
  <si>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</si>
  <si>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</si>
  <si>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</si>
  <si>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</si>
  <si>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</si>
  <si>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</si>
  <si>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</si>
  <si>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</si>
  <si>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</si>
  <si>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</si>
  <si>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</si>
  <si>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59..12</t>
  </si>
  <si>
    <t xml:space="preserve">mutat pe 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</si>
  <si>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</si>
  <si>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</si>
  <si>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</si>
  <si>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</si>
  <si>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</si>
  <si>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</si>
  <si>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</si>
  <si>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>..+45..</t>
  </si>
  <si>
    <t>67.06.-culte</t>
  </si>
  <si>
    <t>55.01.18</t>
  </si>
  <si>
    <t>f</t>
  </si>
  <si>
    <t>65/55</t>
  </si>
  <si>
    <t xml:space="preserve">CHELTUIELI - TOTAL             </t>
  </si>
  <si>
    <t>67 prefinantare</t>
  </si>
  <si>
    <t>55.01.13</t>
  </si>
  <si>
    <t>d</t>
  </si>
  <si>
    <t>..55..</t>
  </si>
  <si>
    <t xml:space="preserve">Cheltuieli curente   (rd.25 la rd.34)                        </t>
  </si>
  <si>
    <t>24</t>
  </si>
  <si>
    <t>invatamant</t>
  </si>
  <si>
    <t xml:space="preserve">Cheltuieli de personal                </t>
  </si>
  <si>
    <t>25</t>
  </si>
  <si>
    <t xml:space="preserve">Teatru= </t>
  </si>
  <si>
    <t>51.01.01</t>
  </si>
  <si>
    <t xml:space="preserve">Bunuri si servicii                </t>
  </si>
  <si>
    <t>26</t>
  </si>
  <si>
    <t>C.S.M</t>
  </si>
  <si>
    <t>D</t>
  </si>
  <si>
    <t>Dobanzi</t>
  </si>
  <si>
    <t>27</t>
  </si>
  <si>
    <t>Ucraina++</t>
  </si>
  <si>
    <t>G.M.Z</t>
  </si>
  <si>
    <t xml:space="preserve">Subventii                                  </t>
  </si>
  <si>
    <t>28</t>
  </si>
  <si>
    <t>transfer</t>
  </si>
  <si>
    <t>GMZ++</t>
  </si>
  <si>
    <t>protectie</t>
  </si>
  <si>
    <t>Ucraina</t>
  </si>
  <si>
    <t>BL        F</t>
  </si>
  <si>
    <t>Fonduri de rezerva</t>
  </si>
  <si>
    <t>29</t>
  </si>
  <si>
    <t>f++</t>
  </si>
  <si>
    <t>teatru</t>
  </si>
  <si>
    <t>transurb</t>
  </si>
  <si>
    <t>DAS</t>
  </si>
  <si>
    <t xml:space="preserve">Transferuri intre unitati ale administratiei publice                             </t>
  </si>
  <si>
    <t>30</t>
  </si>
  <si>
    <t>f+d</t>
  </si>
  <si>
    <t>spital++</t>
  </si>
  <si>
    <t>spital</t>
  </si>
  <si>
    <t>BL        D</t>
  </si>
  <si>
    <t>Alte transferuri</t>
  </si>
  <si>
    <t>31</t>
  </si>
  <si>
    <t>inv partic</t>
  </si>
  <si>
    <t xml:space="preserve">D     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</si>
  <si>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</si>
  <si>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</si>
  <si>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</si>
  <si>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</si>
  <si>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</si>
  <si>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</si>
  <si>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</si>
  <si>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</si>
  <si>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</si>
  <si>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</si>
  <si>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</si>
  <si>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</si>
  <si>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</si>
  <si>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</si>
  <si>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</si>
  <si>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</si>
  <si>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>functionare</t>
  </si>
  <si>
    <t>.-84 plati ani precedenti</t>
  </si>
  <si>
    <t xml:space="preserve">Imprumuturi acordate                  </t>
  </si>
  <si>
    <t>37</t>
  </si>
  <si>
    <t>dezvoltare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</si>
  <si>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</si>
  <si>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</si>
  <si>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</si>
  <si>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</si>
  <si>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</si>
  <si>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</si>
  <si>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</si>
  <si>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t>excedent in 2025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</si>
  <si>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</si>
  <si>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</si>
  <si>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</si>
  <si>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</si>
  <si>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</si>
  <si>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</si>
  <si>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</si>
  <si>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</si>
  <si>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</si>
  <si>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T R A N S F E R U R I</t>
  </si>
  <si>
    <t>Sectiunea de dezvoltare</t>
  </si>
  <si>
    <t>45</t>
  </si>
  <si>
    <t xml:space="preserve">Alte servicii publice generale </t>
  </si>
  <si>
    <t>46</t>
  </si>
  <si>
    <t>buget local</t>
  </si>
  <si>
    <t>subordonati</t>
  </si>
  <si>
    <t>47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</si>
  <si>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</si>
  <si>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</si>
  <si>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</si>
  <si>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</si>
  <si>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</si>
  <si>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</si>
  <si>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</si>
  <si>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</si>
  <si>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</si>
  <si>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</si>
  <si>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</si>
  <si>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</si>
  <si>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</si>
  <si>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</si>
  <si>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</si>
  <si>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</si>
  <si>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</si>
  <si>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</si>
  <si>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</si>
  <si>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>.=. Cu venituri subventii la subordonati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</si>
  <si>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</si>
  <si>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</si>
  <si>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</si>
  <si>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</si>
  <si>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</si>
  <si>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</si>
  <si>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</si>
  <si>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</si>
  <si>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subventie </t>
  </si>
  <si>
    <t>venituri proprii</t>
  </si>
  <si>
    <t xml:space="preserve">Cultura, recreere si religie </t>
  </si>
  <si>
    <t>67</t>
  </si>
  <si>
    <t>aici se completeaza</t>
  </si>
  <si>
    <t>CAP. 67. =.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</si>
  <si>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</si>
  <si>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</si>
  <si>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</si>
  <si>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</si>
  <si>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</si>
  <si>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</si>
  <si>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</si>
  <si>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</si>
  <si>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suplimentare  buget 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</si>
  <si>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</si>
  <si>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</si>
  <si>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</si>
  <si>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</si>
  <si>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</si>
  <si>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</si>
  <si>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</si>
  <si>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</si>
  <si>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</si>
  <si>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</si>
  <si>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</si>
  <si>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</si>
  <si>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</si>
  <si>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</si>
  <si>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</si>
  <si>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</si>
  <si>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</si>
  <si>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</si>
  <si>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</si>
  <si>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</si>
  <si>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</si>
  <si>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</si>
  <si>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</si>
  <si>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</si>
  <si>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</si>
  <si>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</si>
  <si>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>transferurile D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</si>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</sst>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7" x14ac:knownFonts="1">
    <font>
      <sz val="10"/>
      <name val="Arial"/>
      <family val="2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20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  <font>
      <i/>
      <sz val="9"/>
      <color theme="0"/>
      <name val="Arial"/>
      <family val="2"/>
    </font>
    <font>
      <sz val="12"/>
      <color theme="0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00">
    <xf numFmtId="0" fontId="0" fillId="0" borderId="0" xfId="0"/>
    <xf numFmtId="0" fontId="2" fillId="0" borderId="0" xfId="1" applyFont="1"/>
    <xf numFmtId="0" fontId="4" fillId="0" borderId="0" xfId="0" applyFont="1"/>
    <xf numFmtId="0" fontId="4" fillId="2" borderId="0" xfId="0" applyFont="1" applyFill="1"/>
    <xf numFmtId="0" fontId="4" fillId="0" borderId="0" xfId="1" applyFont="1"/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1" applyFont="1"/>
    <xf numFmtId="164" fontId="6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2" applyFont="1" applyAlignment="1">
      <alignment vertical="center"/>
    </xf>
    <xf numFmtId="165" fontId="4" fillId="0" borderId="0" xfId="0" applyNumberFormat="1" applyFont="1"/>
    <xf numFmtId="0" fontId="2" fillId="0" borderId="0" xfId="0" quotePrefix="1" applyFont="1" applyAlignment="1">
      <alignment horizontal="left"/>
    </xf>
    <xf numFmtId="0" fontId="4" fillId="0" borderId="0" xfId="0" quotePrefix="1" applyFont="1"/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/>
    </xf>
    <xf numFmtId="164" fontId="10" fillId="0" borderId="1" xfId="0" quotePrefix="1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166" fontId="4" fillId="0" borderId="1" xfId="0" applyNumberFormat="1" applyFont="1" applyBorder="1" applyAlignment="1">
      <alignment horizontal="right"/>
    </xf>
    <xf numFmtId="164" fontId="9" fillId="5" borderId="1" xfId="0" quotePrefix="1" applyNumberFormat="1" applyFont="1" applyFill="1" applyBorder="1" applyAlignment="1">
      <alignment horizontal="left" indent="1"/>
    </xf>
    <xf numFmtId="3" fontId="6" fillId="5" borderId="1" xfId="0" applyNumberFormat="1" applyFont="1" applyFill="1" applyBorder="1" applyAlignment="1">
      <alignment horizontal="center" vertical="center"/>
    </xf>
    <xf numFmtId="164" fontId="12" fillId="6" borderId="1" xfId="0" quotePrefix="1" applyNumberFormat="1" applyFont="1" applyFill="1" applyBorder="1" applyAlignment="1">
      <alignment horizontal="left" indent="1"/>
    </xf>
    <xf numFmtId="3" fontId="11" fillId="0" borderId="1" xfId="0" applyNumberFormat="1" applyFont="1" applyBorder="1" applyAlignment="1">
      <alignment horizontal="right" vertical="center"/>
    </xf>
    <xf numFmtId="3" fontId="5" fillId="6" borderId="1" xfId="0" applyNumberFormat="1" applyFont="1" applyFill="1" applyBorder="1" applyAlignment="1">
      <alignment horizontal="right" vertical="center"/>
    </xf>
    <xf numFmtId="3" fontId="2" fillId="6" borderId="1" xfId="0" applyNumberFormat="1" applyFont="1" applyFill="1" applyBorder="1" applyAlignment="1">
      <alignment horizontal="right" vertical="center"/>
    </xf>
    <xf numFmtId="164" fontId="10" fillId="6" borderId="1" xfId="0" quotePrefix="1" applyNumberFormat="1" applyFont="1" applyFill="1" applyBorder="1" applyAlignment="1">
      <alignment horizontal="left" indent="1"/>
    </xf>
    <xf numFmtId="3" fontId="7" fillId="0" borderId="1" xfId="0" applyNumberFormat="1" applyFont="1" applyBorder="1" applyAlignment="1" applyProtection="1">
      <alignment horizontal="right" vertical="center"/>
      <protection locked="0"/>
    </xf>
    <xf numFmtId="3" fontId="4" fillId="6" borderId="1" xfId="0" applyNumberFormat="1" applyFont="1" applyFill="1" applyBorder="1" applyAlignment="1" applyProtection="1">
      <alignment horizontal="right" vertical="center"/>
      <protection locked="0"/>
    </xf>
    <xf numFmtId="3" fontId="7" fillId="7" borderId="1" xfId="0" applyNumberFormat="1" applyFont="1" applyFill="1" applyBorder="1" applyAlignment="1" applyProtection="1">
      <alignment horizontal="right" vertical="center"/>
      <protection locked="0"/>
    </xf>
    <xf numFmtId="3" fontId="4" fillId="6" borderId="1" xfId="0" applyNumberFormat="1" applyFont="1" applyFill="1" applyBorder="1" applyAlignment="1" applyProtection="1">
      <alignment horizontal="right"/>
      <protection locked="0"/>
    </xf>
    <xf numFmtId="164" fontId="12" fillId="3" borderId="1" xfId="0" quotePrefix="1" applyNumberFormat="1" applyFont="1" applyFill="1" applyBorder="1" applyAlignment="1">
      <alignment horizontal="left" indent="1"/>
    </xf>
    <xf numFmtId="3" fontId="11" fillId="3" borderId="1" xfId="0" applyNumberFormat="1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164" fontId="10" fillId="0" borderId="1" xfId="0" quotePrefix="1" applyNumberFormat="1" applyFont="1" applyBorder="1" applyAlignment="1">
      <alignment horizontal="left" indent="1"/>
    </xf>
    <xf numFmtId="3" fontId="11" fillId="7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 applyProtection="1">
      <alignment horizontal="right"/>
      <protection locked="0"/>
    </xf>
    <xf numFmtId="3" fontId="7" fillId="8" borderId="1" xfId="0" applyNumberFormat="1" applyFont="1" applyFill="1" applyBorder="1" applyAlignment="1" applyProtection="1">
      <alignment horizontal="right" vertical="center"/>
      <protection locked="0"/>
    </xf>
    <xf numFmtId="164" fontId="10" fillId="3" borderId="1" xfId="0" quotePrefix="1" applyNumberFormat="1" applyFont="1" applyFill="1" applyBorder="1" applyAlignment="1">
      <alignment horizontal="right" indent="1"/>
    </xf>
    <xf numFmtId="3" fontId="7" fillId="3" borderId="1" xfId="0" applyNumberFormat="1" applyFont="1" applyFill="1" applyBorder="1" applyAlignment="1" applyProtection="1">
      <alignment horizontal="right" vertical="center"/>
      <protection locked="0"/>
    </xf>
    <xf numFmtId="3" fontId="4" fillId="3" borderId="1" xfId="0" applyNumberFormat="1" applyFont="1" applyFill="1" applyBorder="1" applyAlignment="1" applyProtection="1">
      <alignment horizontal="right" vertical="center"/>
      <protection locked="0"/>
    </xf>
    <xf numFmtId="3" fontId="2" fillId="8" borderId="1" xfId="0" applyNumberFormat="1" applyFont="1" applyFill="1" applyBorder="1" applyAlignment="1" applyProtection="1">
      <alignment horizontal="right" vertical="center"/>
      <protection locked="0"/>
    </xf>
    <xf numFmtId="3" fontId="4" fillId="8" borderId="1" xfId="0" applyNumberFormat="1" applyFont="1" applyFill="1" applyBorder="1" applyAlignment="1" applyProtection="1">
      <alignment horizontal="right" vertical="center"/>
      <protection locked="0"/>
    </xf>
    <xf numFmtId="3" fontId="4" fillId="0" borderId="1" xfId="0" applyNumberFormat="1" applyFont="1" applyBorder="1" applyAlignment="1" applyProtection="1">
      <alignment horizontal="right" vertical="center"/>
      <protection locked="0"/>
    </xf>
    <xf numFmtId="3" fontId="5" fillId="8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 applyProtection="1">
      <alignment horizontal="right"/>
      <protection locked="0"/>
    </xf>
    <xf numFmtId="3" fontId="4" fillId="8" borderId="1" xfId="0" applyNumberFormat="1" applyFont="1" applyFill="1" applyBorder="1" applyAlignment="1" applyProtection="1">
      <alignment horizontal="right"/>
      <protection locked="0"/>
    </xf>
    <xf numFmtId="3" fontId="3" fillId="8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Border="1" applyAlignment="1">
      <alignment horizontal="right"/>
    </xf>
    <xf numFmtId="3" fontId="2" fillId="6" borderId="1" xfId="0" applyNumberFormat="1" applyFont="1" applyFill="1" applyBorder="1" applyAlignment="1" applyProtection="1">
      <alignment horizontal="right" vertical="center"/>
      <protection locked="0"/>
    </xf>
    <xf numFmtId="164" fontId="6" fillId="5" borderId="1" xfId="0" quotePrefix="1" applyNumberFormat="1" applyFont="1" applyFill="1" applyBorder="1" applyAlignment="1">
      <alignment horizontal="left" indent="1"/>
    </xf>
    <xf numFmtId="3" fontId="4" fillId="0" borderId="0" xfId="0" applyNumberFormat="1" applyFont="1"/>
    <xf numFmtId="3" fontId="5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2" fillId="10" borderId="1" xfId="0" applyNumberFormat="1" applyFont="1" applyFill="1" applyBorder="1" applyAlignment="1">
      <alignment horizontal="right" vertical="center"/>
    </xf>
    <xf numFmtId="3" fontId="2" fillId="11" borderId="1" xfId="0" applyNumberFormat="1" applyFont="1" applyFill="1" applyBorder="1" applyAlignment="1" applyProtection="1">
      <alignment horizontal="right" vertical="center"/>
      <protection locked="0"/>
    </xf>
    <xf numFmtId="3" fontId="3" fillId="7" borderId="1" xfId="0" applyNumberFormat="1" applyFont="1" applyFill="1" applyBorder="1" applyAlignment="1" applyProtection="1">
      <alignment horizontal="right" vertical="center"/>
      <protection locked="0"/>
    </xf>
    <xf numFmtId="3" fontId="3" fillId="11" borderId="1" xfId="0" applyNumberFormat="1" applyFont="1" applyFill="1" applyBorder="1" applyAlignment="1" applyProtection="1">
      <alignment horizontal="right" vertical="center"/>
      <protection locked="0"/>
    </xf>
    <xf numFmtId="3" fontId="11" fillId="6" borderId="1" xfId="0" applyNumberFormat="1" applyFont="1" applyFill="1" applyBorder="1" applyAlignment="1" applyProtection="1">
      <alignment horizontal="right" vertical="center"/>
      <protection locked="0"/>
    </xf>
    <xf numFmtId="164" fontId="11" fillId="6" borderId="1" xfId="0" quotePrefix="1" applyNumberFormat="1" applyFont="1" applyFill="1" applyBorder="1" applyAlignment="1">
      <alignment horizontal="left" indent="1"/>
    </xf>
    <xf numFmtId="3" fontId="7" fillId="8" borderId="1" xfId="0" applyNumberFormat="1" applyFont="1" applyFill="1" applyBorder="1" applyAlignment="1">
      <alignment horizontal="right" vertical="center"/>
    </xf>
    <xf numFmtId="3" fontId="4" fillId="8" borderId="1" xfId="0" applyNumberFormat="1" applyFont="1" applyFill="1" applyBorder="1" applyAlignment="1">
      <alignment horizontal="right" vertical="center"/>
    </xf>
    <xf numFmtId="3" fontId="2" fillId="8" borderId="1" xfId="0" applyNumberFormat="1" applyFont="1" applyFill="1" applyBorder="1" applyAlignment="1">
      <alignment horizontal="right" vertical="center"/>
    </xf>
    <xf numFmtId="3" fontId="11" fillId="8" borderId="1" xfId="0" applyNumberFormat="1" applyFont="1" applyFill="1" applyBorder="1" applyAlignment="1" applyProtection="1">
      <alignment horizontal="right" vertical="center"/>
      <protection locked="0"/>
    </xf>
    <xf numFmtId="3" fontId="11" fillId="6" borderId="1" xfId="0" applyNumberFormat="1" applyFont="1" applyFill="1" applyBorder="1" applyAlignment="1">
      <alignment horizontal="right" vertical="center"/>
    </xf>
    <xf numFmtId="3" fontId="3" fillId="8" borderId="1" xfId="0" applyNumberFormat="1" applyFont="1" applyFill="1" applyBorder="1" applyAlignment="1">
      <alignment horizontal="right" vertical="center"/>
    </xf>
    <xf numFmtId="3" fontId="4" fillId="6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Border="1" applyAlignment="1" applyProtection="1">
      <alignment horizontal="right" vertical="center"/>
      <protection locked="0"/>
    </xf>
    <xf numFmtId="3" fontId="3" fillId="6" borderId="1" xfId="0" applyNumberFormat="1" applyFont="1" applyFill="1" applyBorder="1" applyAlignment="1" applyProtection="1">
      <alignment horizontal="right" vertical="center"/>
      <protection locked="0"/>
    </xf>
    <xf numFmtId="164" fontId="13" fillId="5" borderId="1" xfId="0" quotePrefix="1" applyNumberFormat="1" applyFont="1" applyFill="1" applyBorder="1" applyAlignment="1">
      <alignment horizontal="left" indent="1"/>
    </xf>
    <xf numFmtId="3" fontId="6" fillId="5" borderId="1" xfId="0" applyNumberFormat="1" applyFont="1" applyFill="1" applyBorder="1" applyAlignment="1">
      <alignment vertical="center"/>
    </xf>
    <xf numFmtId="164" fontId="10" fillId="3" borderId="1" xfId="0" quotePrefix="1" applyNumberFormat="1" applyFont="1" applyFill="1" applyBorder="1" applyAlignment="1">
      <alignment horizontal="left" indent="1"/>
    </xf>
    <xf numFmtId="3" fontId="7" fillId="3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3" fontId="4" fillId="0" borderId="1" xfId="0" applyNumberFormat="1" applyFont="1" applyBorder="1" applyAlignment="1" applyProtection="1">
      <alignment horizontal="center" vertical="center"/>
      <protection locked="0"/>
    </xf>
    <xf numFmtId="3" fontId="2" fillId="6" borderId="1" xfId="0" applyNumberFormat="1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 applyProtection="1">
      <alignment horizontal="center" vertical="center"/>
      <protection locked="0"/>
    </xf>
    <xf numFmtId="3" fontId="3" fillId="12" borderId="1" xfId="0" applyNumberFormat="1" applyFont="1" applyFill="1" applyBorder="1" applyAlignment="1" applyProtection="1">
      <alignment horizontal="right" vertical="center"/>
      <protection locked="0"/>
    </xf>
    <xf numFmtId="0" fontId="16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quotePrefix="1" applyFont="1" applyAlignment="1">
      <alignment horizontal="left" indent="6"/>
    </xf>
    <xf numFmtId="0" fontId="6" fillId="0" borderId="0" xfId="1" applyFont="1" applyAlignment="1">
      <alignment horizontal="center"/>
    </xf>
    <xf numFmtId="0" fontId="13" fillId="0" borderId="0" xfId="3" applyFont="1" applyAlignment="1">
      <alignment horizontal="center"/>
    </xf>
    <xf numFmtId="0" fontId="4" fillId="0" borderId="0" xfId="0" applyFont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17" fillId="2" borderId="0" xfId="0" quotePrefix="1" applyFont="1" applyFill="1" applyBorder="1" applyAlignment="1">
      <alignment horizontal="left"/>
    </xf>
    <xf numFmtId="0" fontId="18" fillId="2" borderId="0" xfId="0" applyFont="1" applyFill="1" applyBorder="1" applyAlignment="1">
      <alignment horizontal="center" vertical="top"/>
    </xf>
    <xf numFmtId="0" fontId="18" fillId="2" borderId="0" xfId="0" applyFont="1" applyFill="1" applyBorder="1"/>
    <xf numFmtId="0" fontId="19" fillId="2" borderId="0" xfId="0" applyFont="1" applyFill="1" applyBorder="1"/>
    <xf numFmtId="0" fontId="17" fillId="2" borderId="0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21" fillId="2" borderId="0" xfId="0" applyNumberFormat="1" applyFont="1" applyFill="1" applyBorder="1" applyAlignment="1">
      <alignment horizontal="center"/>
    </xf>
    <xf numFmtId="3" fontId="22" fillId="2" borderId="0" xfId="0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right"/>
    </xf>
    <xf numFmtId="14" fontId="8" fillId="2" borderId="0" xfId="0" applyNumberFormat="1" applyFont="1" applyFill="1" applyBorder="1"/>
    <xf numFmtId="3" fontId="17" fillId="2" borderId="0" xfId="0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3" fontId="22" fillId="2" borderId="0" xfId="0" applyNumberFormat="1" applyFont="1" applyFill="1" applyBorder="1"/>
    <xf numFmtId="0" fontId="17" fillId="2" borderId="0" xfId="0" applyFont="1" applyFill="1" applyBorder="1"/>
    <xf numFmtId="0" fontId="22" fillId="2" borderId="0" xfId="1" applyFont="1" applyFill="1" applyBorder="1" applyAlignment="1">
      <alignment horizontal="center"/>
    </xf>
    <xf numFmtId="0" fontId="24" fillId="2" borderId="0" xfId="3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left"/>
    </xf>
    <xf numFmtId="0" fontId="20" fillId="2" borderId="0" xfId="0" applyFont="1" applyFill="1" applyBorder="1" applyAlignment="1">
      <alignment horizontal="center" vertical="center"/>
    </xf>
    <xf numFmtId="4" fontId="8" fillId="2" borderId="0" xfId="0" applyNumberFormat="1" applyFont="1" applyFill="1" applyBorder="1"/>
    <xf numFmtId="49" fontId="8" fillId="2" borderId="0" xfId="0" applyNumberFormat="1" applyFont="1" applyFill="1" applyBorder="1"/>
    <xf numFmtId="3" fontId="8" fillId="2" borderId="0" xfId="0" applyNumberFormat="1" applyFont="1" applyFill="1" applyBorder="1"/>
    <xf numFmtId="0" fontId="8" fillId="2" borderId="0" xfId="0" applyFont="1" applyFill="1" applyBorder="1" applyAlignment="1">
      <alignment horizontal="center" vertical="center"/>
    </xf>
    <xf numFmtId="0" fontId="23" fillId="2" borderId="0" xfId="0" applyFont="1" applyFill="1" applyBorder="1"/>
    <xf numFmtId="0" fontId="24" fillId="2" borderId="0" xfId="0" applyFont="1" applyFill="1" applyBorder="1"/>
    <xf numFmtId="3" fontId="8" fillId="2" borderId="0" xfId="0" applyNumberFormat="1" applyFont="1" applyFill="1" applyBorder="1" applyAlignment="1">
      <alignment horizontal="center"/>
    </xf>
    <xf numFmtId="3" fontId="24" fillId="2" borderId="0" xfId="0" applyNumberFormat="1" applyFont="1" applyFill="1" applyBorder="1"/>
    <xf numFmtId="3" fontId="19" fillId="2" borderId="0" xfId="0" applyNumberFormat="1" applyFont="1" applyFill="1" applyBorder="1"/>
    <xf numFmtId="3" fontId="21" fillId="2" borderId="0" xfId="0" applyNumberFormat="1" applyFont="1" applyFill="1" applyBorder="1"/>
    <xf numFmtId="0" fontId="1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 vertical="center"/>
    </xf>
    <xf numFmtId="3" fontId="24" fillId="2" borderId="0" xfId="0" applyNumberFormat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/>
    </xf>
    <xf numFmtId="164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0" fontId="4" fillId="0" borderId="6" xfId="0" applyFont="1" applyBorder="1"/>
    <xf numFmtId="164" fontId="7" fillId="5" borderId="8" xfId="0" applyNumberFormat="1" applyFont="1" applyFill="1" applyBorder="1" applyAlignment="1">
      <alignment horizontal="left"/>
    </xf>
    <xf numFmtId="3" fontId="6" fillId="5" borderId="6" xfId="0" applyNumberFormat="1" applyFont="1" applyFill="1" applyBorder="1" applyAlignment="1">
      <alignment horizontal="center"/>
    </xf>
    <xf numFmtId="164" fontId="11" fillId="6" borderId="8" xfId="0" applyNumberFormat="1" applyFont="1" applyFill="1" applyBorder="1"/>
    <xf numFmtId="3" fontId="2" fillId="6" borderId="6" xfId="0" applyNumberFormat="1" applyFont="1" applyFill="1" applyBorder="1" applyAlignment="1">
      <alignment horizontal="right"/>
    </xf>
    <xf numFmtId="164" fontId="3" fillId="6" borderId="8" xfId="0" applyNumberFormat="1" applyFont="1" applyFill="1" applyBorder="1" applyAlignment="1">
      <alignment horizontal="left" wrapText="1"/>
    </xf>
    <xf numFmtId="164" fontId="3" fillId="6" borderId="8" xfId="0" applyNumberFormat="1" applyFont="1" applyFill="1" applyBorder="1" applyAlignment="1">
      <alignment horizontal="left" indent="2"/>
    </xf>
    <xf numFmtId="164" fontId="11" fillId="3" borderId="8" xfId="0" applyNumberFormat="1" applyFont="1" applyFill="1" applyBorder="1" applyAlignment="1">
      <alignment horizontal="left" wrapText="1"/>
    </xf>
    <xf numFmtId="3" fontId="2" fillId="3" borderId="6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 wrapText="1" indent="2"/>
    </xf>
    <xf numFmtId="164" fontId="3" fillId="0" borderId="8" xfId="0" applyNumberFormat="1" applyFont="1" applyBorder="1" applyAlignment="1">
      <alignment horizontal="left" wrapText="1"/>
    </xf>
    <xf numFmtId="164" fontId="3" fillId="0" borderId="8" xfId="0" applyNumberFormat="1" applyFont="1" applyBorder="1"/>
    <xf numFmtId="164" fontId="7" fillId="3" borderId="8" xfId="0" applyNumberFormat="1" applyFont="1" applyFill="1" applyBorder="1" applyAlignment="1">
      <alignment horizontal="left"/>
    </xf>
    <xf numFmtId="164" fontId="3" fillId="0" borderId="8" xfId="0" applyNumberFormat="1" applyFont="1" applyBorder="1" applyAlignment="1">
      <alignment horizontal="left" indent="2"/>
    </xf>
    <xf numFmtId="164" fontId="7" fillId="0" borderId="8" xfId="0" applyNumberFormat="1" applyFont="1" applyBorder="1"/>
    <xf numFmtId="3" fontId="3" fillId="8" borderId="0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11" fillId="3" borderId="8" xfId="0" applyNumberFormat="1" applyFont="1" applyFill="1" applyBorder="1" applyAlignment="1">
      <alignment horizontal="center"/>
    </xf>
    <xf numFmtId="164" fontId="6" fillId="5" borderId="8" xfId="0" applyNumberFormat="1" applyFont="1" applyFill="1" applyBorder="1" applyAlignment="1">
      <alignment horizontal="center"/>
    </xf>
    <xf numFmtId="164" fontId="11" fillId="3" borderId="8" xfId="0" applyNumberFormat="1" applyFont="1" applyFill="1" applyBorder="1" applyAlignment="1">
      <alignment horizontal="left"/>
    </xf>
    <xf numFmtId="3" fontId="2" fillId="3" borderId="6" xfId="0" applyNumberFormat="1" applyFont="1" applyFill="1" applyBorder="1" applyAlignment="1">
      <alignment horizontal="center"/>
    </xf>
    <xf numFmtId="164" fontId="4" fillId="0" borderId="8" xfId="0" quotePrefix="1" applyNumberFormat="1" applyFont="1" applyBorder="1" applyAlignment="1">
      <alignment horizontal="left" indent="2"/>
    </xf>
    <xf numFmtId="164" fontId="4" fillId="0" borderId="8" xfId="0" applyNumberFormat="1" applyFont="1" applyBorder="1" applyAlignment="1">
      <alignment horizontal="left" indent="2"/>
    </xf>
    <xf numFmtId="3" fontId="2" fillId="9" borderId="6" xfId="0" applyNumberFormat="1" applyFont="1" applyFill="1" applyBorder="1" applyAlignment="1">
      <alignment horizontal="right"/>
    </xf>
    <xf numFmtId="164" fontId="9" fillId="6" borderId="8" xfId="0" applyNumberFormat="1" applyFont="1" applyFill="1" applyBorder="1" applyAlignment="1">
      <alignment horizontal="left" wrapText="1"/>
    </xf>
    <xf numFmtId="164" fontId="4" fillId="6" borderId="8" xfId="0" applyNumberFormat="1" applyFont="1" applyFill="1" applyBorder="1" applyAlignment="1">
      <alignment horizontal="left" indent="2"/>
    </xf>
    <xf numFmtId="164" fontId="11" fillId="6" borderId="8" xfId="0" applyNumberFormat="1" applyFont="1" applyFill="1" applyBorder="1" applyAlignment="1">
      <alignment horizontal="left"/>
    </xf>
    <xf numFmtId="164" fontId="4" fillId="6" borderId="8" xfId="0" applyNumberFormat="1" applyFont="1" applyFill="1" applyBorder="1" applyAlignment="1">
      <alignment horizontal="left"/>
    </xf>
    <xf numFmtId="0" fontId="4" fillId="0" borderId="8" xfId="0" quotePrefix="1" applyFont="1" applyBorder="1" applyAlignment="1">
      <alignment horizontal="left" wrapText="1" indent="2"/>
    </xf>
    <xf numFmtId="0" fontId="4" fillId="6" borderId="8" xfId="0" applyFont="1" applyFill="1" applyBorder="1" applyAlignment="1">
      <alignment horizontal="left" wrapText="1"/>
    </xf>
    <xf numFmtId="164" fontId="4" fillId="0" borderId="8" xfId="0" applyNumberFormat="1" applyFont="1" applyBorder="1" applyAlignment="1">
      <alignment horizontal="left" wrapText="1"/>
    </xf>
    <xf numFmtId="164" fontId="6" fillId="5" borderId="8" xfId="0" applyNumberFormat="1" applyFont="1" applyFill="1" applyBorder="1" applyAlignment="1">
      <alignment horizontal="center" vertical="center" wrapText="1"/>
    </xf>
    <xf numFmtId="3" fontId="6" fillId="5" borderId="6" xfId="0" applyNumberFormat="1" applyFont="1" applyFill="1" applyBorder="1"/>
    <xf numFmtId="164" fontId="2" fillId="3" borderId="8" xfId="0" applyNumberFormat="1" applyFont="1" applyFill="1" applyBorder="1" applyAlignment="1">
      <alignment horizontal="left" wrapText="1"/>
    </xf>
    <xf numFmtId="164" fontId="15" fillId="0" borderId="8" xfId="0" applyNumberFormat="1" applyFont="1" applyBorder="1" applyAlignment="1">
      <alignment horizontal="left" wrapText="1"/>
    </xf>
    <xf numFmtId="3" fontId="2" fillId="6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9" fillId="3" borderId="8" xfId="0" applyNumberFormat="1" applyFont="1" applyFill="1" applyBorder="1" applyAlignment="1">
      <alignment horizontal="left" wrapText="1"/>
    </xf>
    <xf numFmtId="164" fontId="15" fillId="0" borderId="9" xfId="0" applyNumberFormat="1" applyFont="1" applyBorder="1" applyAlignment="1">
      <alignment horizontal="left" wrapText="1"/>
    </xf>
    <xf numFmtId="164" fontId="10" fillId="0" borderId="10" xfId="0" quotePrefix="1" applyNumberFormat="1" applyFont="1" applyBorder="1" applyAlignment="1">
      <alignment horizontal="left" indent="1"/>
    </xf>
    <xf numFmtId="3" fontId="4" fillId="0" borderId="10" xfId="0" applyNumberFormat="1" applyFont="1" applyBorder="1" applyAlignment="1" applyProtection="1">
      <alignment horizontal="center" vertical="center"/>
      <protection locked="0"/>
    </xf>
    <xf numFmtId="3" fontId="2" fillId="6" borderId="10" xfId="0" applyNumberFormat="1" applyFont="1" applyFill="1" applyBorder="1" applyAlignment="1">
      <alignment horizontal="center" vertical="center"/>
    </xf>
    <xf numFmtId="3" fontId="4" fillId="6" borderId="10" xfId="0" applyNumberFormat="1" applyFont="1" applyFill="1" applyBorder="1" applyAlignment="1" applyProtection="1">
      <alignment horizontal="center" vertical="center"/>
      <protection locked="0"/>
    </xf>
    <xf numFmtId="3" fontId="2" fillId="6" borderId="11" xfId="0" applyNumberFormat="1" applyFont="1" applyFill="1" applyBorder="1" applyAlignment="1">
      <alignment horizontal="center"/>
    </xf>
  </cellXfs>
  <cellStyles count="4">
    <cellStyle name="Normal" xfId="0" builtinId="0"/>
    <cellStyle name="Normal_mach03" xfId="3" xr:uid="{2DC3AD8F-F91A-4A4F-8358-73A2325DA562}"/>
    <cellStyle name="Normal_Machete buget 99" xfId="1" xr:uid="{BAB1E409-05B5-45DC-AB74-D51DF56F9AF6}"/>
    <cellStyle name="Normal_VAC 1b" xfId="2" xr:uid="{530626BF-1269-43A7-BC33-A4EDA2948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70763A22-87AB-4A9B-977D-BB317A9C27B2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7AB0099-DF86-4388-9E46-3524350DEF3C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38A54-7C2D-4E3E-8C67-79BD0AFDF25F}">
  <sheetPr>
    <tabColor indexed="14"/>
  </sheetPr>
  <dimension ref="A1:AD152"/>
  <sheetViews>
    <sheetView tabSelected="1" zoomScale="75" zoomScaleNormal="75" zoomScaleSheetLayoutView="85" workbookViewId="0">
      <selection activeCell="Q21" sqref="Q21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28515625" style="3" customWidth="1"/>
    <col min="13" max="13" width="5.140625" style="3" customWidth="1"/>
    <col min="14" max="14" width="3.42578125" style="2" customWidth="1"/>
    <col min="15" max="15" width="10.140625" style="2" customWidth="1"/>
    <col min="16" max="16" width="11.85546875" style="2" customWidth="1"/>
    <col min="17" max="17" width="11" style="2" customWidth="1"/>
    <col min="18" max="19" width="15" style="2" customWidth="1"/>
    <col min="20" max="20" width="7.7109375" style="2" customWidth="1"/>
    <col min="21" max="21" width="11.5703125" style="2" customWidth="1"/>
    <col min="22" max="22" width="12.140625" style="2" customWidth="1"/>
    <col min="23" max="23" width="11" style="2" customWidth="1"/>
    <col min="24" max="24" width="15.28515625" style="2" customWidth="1"/>
    <col min="25" max="25" width="13.28515625" style="2" customWidth="1"/>
    <col min="26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28515625" style="2" customWidth="1"/>
    <col min="269" max="269" width="5.140625" style="2" customWidth="1"/>
    <col min="270" max="270" width="3.42578125" style="2" customWidth="1"/>
    <col min="271" max="271" width="10.140625" style="2" customWidth="1"/>
    <col min="272" max="272" width="11.85546875" style="2" customWidth="1"/>
    <col min="273" max="273" width="11" style="2" customWidth="1"/>
    <col min="274" max="275" width="15" style="2" customWidth="1"/>
    <col min="276" max="276" width="7.7109375" style="2" customWidth="1"/>
    <col min="277" max="277" width="11.5703125" style="2" customWidth="1"/>
    <col min="278" max="278" width="12.140625" style="2" customWidth="1"/>
    <col min="279" max="279" width="11" style="2" customWidth="1"/>
    <col min="280" max="280" width="15.28515625" style="2" customWidth="1"/>
    <col min="281" max="281" width="13.28515625" style="2" customWidth="1"/>
    <col min="282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28515625" style="2" customWidth="1"/>
    <col min="525" max="525" width="5.140625" style="2" customWidth="1"/>
    <col min="526" max="526" width="3.42578125" style="2" customWidth="1"/>
    <col min="527" max="527" width="10.140625" style="2" customWidth="1"/>
    <col min="528" max="528" width="11.85546875" style="2" customWidth="1"/>
    <col min="529" max="529" width="11" style="2" customWidth="1"/>
    <col min="530" max="531" width="15" style="2" customWidth="1"/>
    <col min="532" max="532" width="7.7109375" style="2" customWidth="1"/>
    <col min="533" max="533" width="11.5703125" style="2" customWidth="1"/>
    <col min="534" max="534" width="12.140625" style="2" customWidth="1"/>
    <col min="535" max="535" width="11" style="2" customWidth="1"/>
    <col min="536" max="536" width="15.28515625" style="2" customWidth="1"/>
    <col min="537" max="537" width="13.28515625" style="2" customWidth="1"/>
    <col min="538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28515625" style="2" customWidth="1"/>
    <col min="781" max="781" width="5.140625" style="2" customWidth="1"/>
    <col min="782" max="782" width="3.42578125" style="2" customWidth="1"/>
    <col min="783" max="783" width="10.140625" style="2" customWidth="1"/>
    <col min="784" max="784" width="11.85546875" style="2" customWidth="1"/>
    <col min="785" max="785" width="11" style="2" customWidth="1"/>
    <col min="786" max="787" width="15" style="2" customWidth="1"/>
    <col min="788" max="788" width="7.7109375" style="2" customWidth="1"/>
    <col min="789" max="789" width="11.5703125" style="2" customWidth="1"/>
    <col min="790" max="790" width="12.140625" style="2" customWidth="1"/>
    <col min="791" max="791" width="11" style="2" customWidth="1"/>
    <col min="792" max="792" width="15.28515625" style="2" customWidth="1"/>
    <col min="793" max="793" width="13.28515625" style="2" customWidth="1"/>
    <col min="794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28515625" style="2" customWidth="1"/>
    <col min="1037" max="1037" width="5.140625" style="2" customWidth="1"/>
    <col min="1038" max="1038" width="3.42578125" style="2" customWidth="1"/>
    <col min="1039" max="1039" width="10.140625" style="2" customWidth="1"/>
    <col min="1040" max="1040" width="11.85546875" style="2" customWidth="1"/>
    <col min="1041" max="1041" width="11" style="2" customWidth="1"/>
    <col min="1042" max="1043" width="15" style="2" customWidth="1"/>
    <col min="1044" max="1044" width="7.7109375" style="2" customWidth="1"/>
    <col min="1045" max="1045" width="11.5703125" style="2" customWidth="1"/>
    <col min="1046" max="1046" width="12.140625" style="2" customWidth="1"/>
    <col min="1047" max="1047" width="11" style="2" customWidth="1"/>
    <col min="1048" max="1048" width="15.28515625" style="2" customWidth="1"/>
    <col min="1049" max="1049" width="13.28515625" style="2" customWidth="1"/>
    <col min="1050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28515625" style="2" customWidth="1"/>
    <col min="1293" max="1293" width="5.140625" style="2" customWidth="1"/>
    <col min="1294" max="1294" width="3.42578125" style="2" customWidth="1"/>
    <col min="1295" max="1295" width="10.140625" style="2" customWidth="1"/>
    <col min="1296" max="1296" width="11.85546875" style="2" customWidth="1"/>
    <col min="1297" max="1297" width="11" style="2" customWidth="1"/>
    <col min="1298" max="1299" width="15" style="2" customWidth="1"/>
    <col min="1300" max="1300" width="7.7109375" style="2" customWidth="1"/>
    <col min="1301" max="1301" width="11.5703125" style="2" customWidth="1"/>
    <col min="1302" max="1302" width="12.140625" style="2" customWidth="1"/>
    <col min="1303" max="1303" width="11" style="2" customWidth="1"/>
    <col min="1304" max="1304" width="15.28515625" style="2" customWidth="1"/>
    <col min="1305" max="1305" width="13.28515625" style="2" customWidth="1"/>
    <col min="1306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28515625" style="2" customWidth="1"/>
    <col min="1549" max="1549" width="5.140625" style="2" customWidth="1"/>
    <col min="1550" max="1550" width="3.42578125" style="2" customWidth="1"/>
    <col min="1551" max="1551" width="10.140625" style="2" customWidth="1"/>
    <col min="1552" max="1552" width="11.85546875" style="2" customWidth="1"/>
    <col min="1553" max="1553" width="11" style="2" customWidth="1"/>
    <col min="1554" max="1555" width="15" style="2" customWidth="1"/>
    <col min="1556" max="1556" width="7.7109375" style="2" customWidth="1"/>
    <col min="1557" max="1557" width="11.5703125" style="2" customWidth="1"/>
    <col min="1558" max="1558" width="12.140625" style="2" customWidth="1"/>
    <col min="1559" max="1559" width="11" style="2" customWidth="1"/>
    <col min="1560" max="1560" width="15.28515625" style="2" customWidth="1"/>
    <col min="1561" max="1561" width="13.28515625" style="2" customWidth="1"/>
    <col min="1562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28515625" style="2" customWidth="1"/>
    <col min="1805" max="1805" width="5.140625" style="2" customWidth="1"/>
    <col min="1806" max="1806" width="3.42578125" style="2" customWidth="1"/>
    <col min="1807" max="1807" width="10.140625" style="2" customWidth="1"/>
    <col min="1808" max="1808" width="11.85546875" style="2" customWidth="1"/>
    <col min="1809" max="1809" width="11" style="2" customWidth="1"/>
    <col min="1810" max="1811" width="15" style="2" customWidth="1"/>
    <col min="1812" max="1812" width="7.7109375" style="2" customWidth="1"/>
    <col min="1813" max="1813" width="11.5703125" style="2" customWidth="1"/>
    <col min="1814" max="1814" width="12.140625" style="2" customWidth="1"/>
    <col min="1815" max="1815" width="11" style="2" customWidth="1"/>
    <col min="1816" max="1816" width="15.28515625" style="2" customWidth="1"/>
    <col min="1817" max="1817" width="13.28515625" style="2" customWidth="1"/>
    <col min="1818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28515625" style="2" customWidth="1"/>
    <col min="2061" max="2061" width="5.140625" style="2" customWidth="1"/>
    <col min="2062" max="2062" width="3.42578125" style="2" customWidth="1"/>
    <col min="2063" max="2063" width="10.140625" style="2" customWidth="1"/>
    <col min="2064" max="2064" width="11.85546875" style="2" customWidth="1"/>
    <col min="2065" max="2065" width="11" style="2" customWidth="1"/>
    <col min="2066" max="2067" width="15" style="2" customWidth="1"/>
    <col min="2068" max="2068" width="7.7109375" style="2" customWidth="1"/>
    <col min="2069" max="2069" width="11.5703125" style="2" customWidth="1"/>
    <col min="2070" max="2070" width="12.140625" style="2" customWidth="1"/>
    <col min="2071" max="2071" width="11" style="2" customWidth="1"/>
    <col min="2072" max="2072" width="15.28515625" style="2" customWidth="1"/>
    <col min="2073" max="2073" width="13.28515625" style="2" customWidth="1"/>
    <col min="2074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28515625" style="2" customWidth="1"/>
    <col min="2317" max="2317" width="5.140625" style="2" customWidth="1"/>
    <col min="2318" max="2318" width="3.42578125" style="2" customWidth="1"/>
    <col min="2319" max="2319" width="10.140625" style="2" customWidth="1"/>
    <col min="2320" max="2320" width="11.85546875" style="2" customWidth="1"/>
    <col min="2321" max="2321" width="11" style="2" customWidth="1"/>
    <col min="2322" max="2323" width="15" style="2" customWidth="1"/>
    <col min="2324" max="2324" width="7.7109375" style="2" customWidth="1"/>
    <col min="2325" max="2325" width="11.5703125" style="2" customWidth="1"/>
    <col min="2326" max="2326" width="12.140625" style="2" customWidth="1"/>
    <col min="2327" max="2327" width="11" style="2" customWidth="1"/>
    <col min="2328" max="2328" width="15.28515625" style="2" customWidth="1"/>
    <col min="2329" max="2329" width="13.28515625" style="2" customWidth="1"/>
    <col min="2330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28515625" style="2" customWidth="1"/>
    <col min="2573" max="2573" width="5.140625" style="2" customWidth="1"/>
    <col min="2574" max="2574" width="3.42578125" style="2" customWidth="1"/>
    <col min="2575" max="2575" width="10.140625" style="2" customWidth="1"/>
    <col min="2576" max="2576" width="11.85546875" style="2" customWidth="1"/>
    <col min="2577" max="2577" width="11" style="2" customWidth="1"/>
    <col min="2578" max="2579" width="15" style="2" customWidth="1"/>
    <col min="2580" max="2580" width="7.7109375" style="2" customWidth="1"/>
    <col min="2581" max="2581" width="11.5703125" style="2" customWidth="1"/>
    <col min="2582" max="2582" width="12.140625" style="2" customWidth="1"/>
    <col min="2583" max="2583" width="11" style="2" customWidth="1"/>
    <col min="2584" max="2584" width="15.28515625" style="2" customWidth="1"/>
    <col min="2585" max="2585" width="13.28515625" style="2" customWidth="1"/>
    <col min="2586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28515625" style="2" customWidth="1"/>
    <col min="2829" max="2829" width="5.140625" style="2" customWidth="1"/>
    <col min="2830" max="2830" width="3.42578125" style="2" customWidth="1"/>
    <col min="2831" max="2831" width="10.140625" style="2" customWidth="1"/>
    <col min="2832" max="2832" width="11.85546875" style="2" customWidth="1"/>
    <col min="2833" max="2833" width="11" style="2" customWidth="1"/>
    <col min="2834" max="2835" width="15" style="2" customWidth="1"/>
    <col min="2836" max="2836" width="7.7109375" style="2" customWidth="1"/>
    <col min="2837" max="2837" width="11.5703125" style="2" customWidth="1"/>
    <col min="2838" max="2838" width="12.140625" style="2" customWidth="1"/>
    <col min="2839" max="2839" width="11" style="2" customWidth="1"/>
    <col min="2840" max="2840" width="15.28515625" style="2" customWidth="1"/>
    <col min="2841" max="2841" width="13.28515625" style="2" customWidth="1"/>
    <col min="2842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28515625" style="2" customWidth="1"/>
    <col min="3085" max="3085" width="5.140625" style="2" customWidth="1"/>
    <col min="3086" max="3086" width="3.42578125" style="2" customWidth="1"/>
    <col min="3087" max="3087" width="10.140625" style="2" customWidth="1"/>
    <col min="3088" max="3088" width="11.85546875" style="2" customWidth="1"/>
    <col min="3089" max="3089" width="11" style="2" customWidth="1"/>
    <col min="3090" max="3091" width="15" style="2" customWidth="1"/>
    <col min="3092" max="3092" width="7.7109375" style="2" customWidth="1"/>
    <col min="3093" max="3093" width="11.5703125" style="2" customWidth="1"/>
    <col min="3094" max="3094" width="12.140625" style="2" customWidth="1"/>
    <col min="3095" max="3095" width="11" style="2" customWidth="1"/>
    <col min="3096" max="3096" width="15.28515625" style="2" customWidth="1"/>
    <col min="3097" max="3097" width="13.28515625" style="2" customWidth="1"/>
    <col min="3098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28515625" style="2" customWidth="1"/>
    <col min="3341" max="3341" width="5.140625" style="2" customWidth="1"/>
    <col min="3342" max="3342" width="3.42578125" style="2" customWidth="1"/>
    <col min="3343" max="3343" width="10.140625" style="2" customWidth="1"/>
    <col min="3344" max="3344" width="11.85546875" style="2" customWidth="1"/>
    <col min="3345" max="3345" width="11" style="2" customWidth="1"/>
    <col min="3346" max="3347" width="15" style="2" customWidth="1"/>
    <col min="3348" max="3348" width="7.7109375" style="2" customWidth="1"/>
    <col min="3349" max="3349" width="11.5703125" style="2" customWidth="1"/>
    <col min="3350" max="3350" width="12.140625" style="2" customWidth="1"/>
    <col min="3351" max="3351" width="11" style="2" customWidth="1"/>
    <col min="3352" max="3352" width="15.28515625" style="2" customWidth="1"/>
    <col min="3353" max="3353" width="13.28515625" style="2" customWidth="1"/>
    <col min="3354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28515625" style="2" customWidth="1"/>
    <col min="3597" max="3597" width="5.140625" style="2" customWidth="1"/>
    <col min="3598" max="3598" width="3.42578125" style="2" customWidth="1"/>
    <col min="3599" max="3599" width="10.140625" style="2" customWidth="1"/>
    <col min="3600" max="3600" width="11.85546875" style="2" customWidth="1"/>
    <col min="3601" max="3601" width="11" style="2" customWidth="1"/>
    <col min="3602" max="3603" width="15" style="2" customWidth="1"/>
    <col min="3604" max="3604" width="7.7109375" style="2" customWidth="1"/>
    <col min="3605" max="3605" width="11.5703125" style="2" customWidth="1"/>
    <col min="3606" max="3606" width="12.140625" style="2" customWidth="1"/>
    <col min="3607" max="3607" width="11" style="2" customWidth="1"/>
    <col min="3608" max="3608" width="15.28515625" style="2" customWidth="1"/>
    <col min="3609" max="3609" width="13.28515625" style="2" customWidth="1"/>
    <col min="3610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28515625" style="2" customWidth="1"/>
    <col min="3853" max="3853" width="5.140625" style="2" customWidth="1"/>
    <col min="3854" max="3854" width="3.42578125" style="2" customWidth="1"/>
    <col min="3855" max="3855" width="10.140625" style="2" customWidth="1"/>
    <col min="3856" max="3856" width="11.85546875" style="2" customWidth="1"/>
    <col min="3857" max="3857" width="11" style="2" customWidth="1"/>
    <col min="3858" max="3859" width="15" style="2" customWidth="1"/>
    <col min="3860" max="3860" width="7.7109375" style="2" customWidth="1"/>
    <col min="3861" max="3861" width="11.5703125" style="2" customWidth="1"/>
    <col min="3862" max="3862" width="12.140625" style="2" customWidth="1"/>
    <col min="3863" max="3863" width="11" style="2" customWidth="1"/>
    <col min="3864" max="3864" width="15.28515625" style="2" customWidth="1"/>
    <col min="3865" max="3865" width="13.28515625" style="2" customWidth="1"/>
    <col min="3866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28515625" style="2" customWidth="1"/>
    <col min="4109" max="4109" width="5.140625" style="2" customWidth="1"/>
    <col min="4110" max="4110" width="3.42578125" style="2" customWidth="1"/>
    <col min="4111" max="4111" width="10.140625" style="2" customWidth="1"/>
    <col min="4112" max="4112" width="11.85546875" style="2" customWidth="1"/>
    <col min="4113" max="4113" width="11" style="2" customWidth="1"/>
    <col min="4114" max="4115" width="15" style="2" customWidth="1"/>
    <col min="4116" max="4116" width="7.7109375" style="2" customWidth="1"/>
    <col min="4117" max="4117" width="11.5703125" style="2" customWidth="1"/>
    <col min="4118" max="4118" width="12.140625" style="2" customWidth="1"/>
    <col min="4119" max="4119" width="11" style="2" customWidth="1"/>
    <col min="4120" max="4120" width="15.28515625" style="2" customWidth="1"/>
    <col min="4121" max="4121" width="13.28515625" style="2" customWidth="1"/>
    <col min="4122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28515625" style="2" customWidth="1"/>
    <col min="4365" max="4365" width="5.140625" style="2" customWidth="1"/>
    <col min="4366" max="4366" width="3.42578125" style="2" customWidth="1"/>
    <col min="4367" max="4367" width="10.140625" style="2" customWidth="1"/>
    <col min="4368" max="4368" width="11.85546875" style="2" customWidth="1"/>
    <col min="4369" max="4369" width="11" style="2" customWidth="1"/>
    <col min="4370" max="4371" width="15" style="2" customWidth="1"/>
    <col min="4372" max="4372" width="7.7109375" style="2" customWidth="1"/>
    <col min="4373" max="4373" width="11.5703125" style="2" customWidth="1"/>
    <col min="4374" max="4374" width="12.140625" style="2" customWidth="1"/>
    <col min="4375" max="4375" width="11" style="2" customWidth="1"/>
    <col min="4376" max="4376" width="15.28515625" style="2" customWidth="1"/>
    <col min="4377" max="4377" width="13.28515625" style="2" customWidth="1"/>
    <col min="4378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28515625" style="2" customWidth="1"/>
    <col min="4621" max="4621" width="5.140625" style="2" customWidth="1"/>
    <col min="4622" max="4622" width="3.42578125" style="2" customWidth="1"/>
    <col min="4623" max="4623" width="10.140625" style="2" customWidth="1"/>
    <col min="4624" max="4624" width="11.85546875" style="2" customWidth="1"/>
    <col min="4625" max="4625" width="11" style="2" customWidth="1"/>
    <col min="4626" max="4627" width="15" style="2" customWidth="1"/>
    <col min="4628" max="4628" width="7.7109375" style="2" customWidth="1"/>
    <col min="4629" max="4629" width="11.5703125" style="2" customWidth="1"/>
    <col min="4630" max="4630" width="12.140625" style="2" customWidth="1"/>
    <col min="4631" max="4631" width="11" style="2" customWidth="1"/>
    <col min="4632" max="4632" width="15.28515625" style="2" customWidth="1"/>
    <col min="4633" max="4633" width="13.28515625" style="2" customWidth="1"/>
    <col min="4634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28515625" style="2" customWidth="1"/>
    <col min="4877" max="4877" width="5.140625" style="2" customWidth="1"/>
    <col min="4878" max="4878" width="3.42578125" style="2" customWidth="1"/>
    <col min="4879" max="4879" width="10.140625" style="2" customWidth="1"/>
    <col min="4880" max="4880" width="11.85546875" style="2" customWidth="1"/>
    <col min="4881" max="4881" width="11" style="2" customWidth="1"/>
    <col min="4882" max="4883" width="15" style="2" customWidth="1"/>
    <col min="4884" max="4884" width="7.7109375" style="2" customWidth="1"/>
    <col min="4885" max="4885" width="11.5703125" style="2" customWidth="1"/>
    <col min="4886" max="4886" width="12.140625" style="2" customWidth="1"/>
    <col min="4887" max="4887" width="11" style="2" customWidth="1"/>
    <col min="4888" max="4888" width="15.28515625" style="2" customWidth="1"/>
    <col min="4889" max="4889" width="13.28515625" style="2" customWidth="1"/>
    <col min="4890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28515625" style="2" customWidth="1"/>
    <col min="5133" max="5133" width="5.140625" style="2" customWidth="1"/>
    <col min="5134" max="5134" width="3.42578125" style="2" customWidth="1"/>
    <col min="5135" max="5135" width="10.140625" style="2" customWidth="1"/>
    <col min="5136" max="5136" width="11.85546875" style="2" customWidth="1"/>
    <col min="5137" max="5137" width="11" style="2" customWidth="1"/>
    <col min="5138" max="5139" width="15" style="2" customWidth="1"/>
    <col min="5140" max="5140" width="7.7109375" style="2" customWidth="1"/>
    <col min="5141" max="5141" width="11.5703125" style="2" customWidth="1"/>
    <col min="5142" max="5142" width="12.140625" style="2" customWidth="1"/>
    <col min="5143" max="5143" width="11" style="2" customWidth="1"/>
    <col min="5144" max="5144" width="15.28515625" style="2" customWidth="1"/>
    <col min="5145" max="5145" width="13.28515625" style="2" customWidth="1"/>
    <col min="5146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28515625" style="2" customWidth="1"/>
    <col min="5389" max="5389" width="5.140625" style="2" customWidth="1"/>
    <col min="5390" max="5390" width="3.42578125" style="2" customWidth="1"/>
    <col min="5391" max="5391" width="10.140625" style="2" customWidth="1"/>
    <col min="5392" max="5392" width="11.85546875" style="2" customWidth="1"/>
    <col min="5393" max="5393" width="11" style="2" customWidth="1"/>
    <col min="5394" max="5395" width="15" style="2" customWidth="1"/>
    <col min="5396" max="5396" width="7.7109375" style="2" customWidth="1"/>
    <col min="5397" max="5397" width="11.5703125" style="2" customWidth="1"/>
    <col min="5398" max="5398" width="12.140625" style="2" customWidth="1"/>
    <col min="5399" max="5399" width="11" style="2" customWidth="1"/>
    <col min="5400" max="5400" width="15.28515625" style="2" customWidth="1"/>
    <col min="5401" max="5401" width="13.28515625" style="2" customWidth="1"/>
    <col min="5402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28515625" style="2" customWidth="1"/>
    <col min="5645" max="5645" width="5.140625" style="2" customWidth="1"/>
    <col min="5646" max="5646" width="3.42578125" style="2" customWidth="1"/>
    <col min="5647" max="5647" width="10.140625" style="2" customWidth="1"/>
    <col min="5648" max="5648" width="11.85546875" style="2" customWidth="1"/>
    <col min="5649" max="5649" width="11" style="2" customWidth="1"/>
    <col min="5650" max="5651" width="15" style="2" customWidth="1"/>
    <col min="5652" max="5652" width="7.7109375" style="2" customWidth="1"/>
    <col min="5653" max="5653" width="11.5703125" style="2" customWidth="1"/>
    <col min="5654" max="5654" width="12.140625" style="2" customWidth="1"/>
    <col min="5655" max="5655" width="11" style="2" customWidth="1"/>
    <col min="5656" max="5656" width="15.28515625" style="2" customWidth="1"/>
    <col min="5657" max="5657" width="13.28515625" style="2" customWidth="1"/>
    <col min="5658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28515625" style="2" customWidth="1"/>
    <col min="5901" max="5901" width="5.140625" style="2" customWidth="1"/>
    <col min="5902" max="5902" width="3.42578125" style="2" customWidth="1"/>
    <col min="5903" max="5903" width="10.140625" style="2" customWidth="1"/>
    <col min="5904" max="5904" width="11.85546875" style="2" customWidth="1"/>
    <col min="5905" max="5905" width="11" style="2" customWidth="1"/>
    <col min="5906" max="5907" width="15" style="2" customWidth="1"/>
    <col min="5908" max="5908" width="7.7109375" style="2" customWidth="1"/>
    <col min="5909" max="5909" width="11.5703125" style="2" customWidth="1"/>
    <col min="5910" max="5910" width="12.140625" style="2" customWidth="1"/>
    <col min="5911" max="5911" width="11" style="2" customWidth="1"/>
    <col min="5912" max="5912" width="15.28515625" style="2" customWidth="1"/>
    <col min="5913" max="5913" width="13.28515625" style="2" customWidth="1"/>
    <col min="5914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28515625" style="2" customWidth="1"/>
    <col min="6157" max="6157" width="5.140625" style="2" customWidth="1"/>
    <col min="6158" max="6158" width="3.42578125" style="2" customWidth="1"/>
    <col min="6159" max="6159" width="10.140625" style="2" customWidth="1"/>
    <col min="6160" max="6160" width="11.85546875" style="2" customWidth="1"/>
    <col min="6161" max="6161" width="11" style="2" customWidth="1"/>
    <col min="6162" max="6163" width="15" style="2" customWidth="1"/>
    <col min="6164" max="6164" width="7.7109375" style="2" customWidth="1"/>
    <col min="6165" max="6165" width="11.5703125" style="2" customWidth="1"/>
    <col min="6166" max="6166" width="12.140625" style="2" customWidth="1"/>
    <col min="6167" max="6167" width="11" style="2" customWidth="1"/>
    <col min="6168" max="6168" width="15.28515625" style="2" customWidth="1"/>
    <col min="6169" max="6169" width="13.28515625" style="2" customWidth="1"/>
    <col min="6170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28515625" style="2" customWidth="1"/>
    <col min="6413" max="6413" width="5.140625" style="2" customWidth="1"/>
    <col min="6414" max="6414" width="3.42578125" style="2" customWidth="1"/>
    <col min="6415" max="6415" width="10.140625" style="2" customWidth="1"/>
    <col min="6416" max="6416" width="11.85546875" style="2" customWidth="1"/>
    <col min="6417" max="6417" width="11" style="2" customWidth="1"/>
    <col min="6418" max="6419" width="15" style="2" customWidth="1"/>
    <col min="6420" max="6420" width="7.7109375" style="2" customWidth="1"/>
    <col min="6421" max="6421" width="11.5703125" style="2" customWidth="1"/>
    <col min="6422" max="6422" width="12.140625" style="2" customWidth="1"/>
    <col min="6423" max="6423" width="11" style="2" customWidth="1"/>
    <col min="6424" max="6424" width="15.28515625" style="2" customWidth="1"/>
    <col min="6425" max="6425" width="13.28515625" style="2" customWidth="1"/>
    <col min="6426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28515625" style="2" customWidth="1"/>
    <col min="6669" max="6669" width="5.140625" style="2" customWidth="1"/>
    <col min="6670" max="6670" width="3.42578125" style="2" customWidth="1"/>
    <col min="6671" max="6671" width="10.140625" style="2" customWidth="1"/>
    <col min="6672" max="6672" width="11.85546875" style="2" customWidth="1"/>
    <col min="6673" max="6673" width="11" style="2" customWidth="1"/>
    <col min="6674" max="6675" width="15" style="2" customWidth="1"/>
    <col min="6676" max="6676" width="7.7109375" style="2" customWidth="1"/>
    <col min="6677" max="6677" width="11.5703125" style="2" customWidth="1"/>
    <col min="6678" max="6678" width="12.140625" style="2" customWidth="1"/>
    <col min="6679" max="6679" width="11" style="2" customWidth="1"/>
    <col min="6680" max="6680" width="15.28515625" style="2" customWidth="1"/>
    <col min="6681" max="6681" width="13.28515625" style="2" customWidth="1"/>
    <col min="6682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28515625" style="2" customWidth="1"/>
    <col min="6925" max="6925" width="5.140625" style="2" customWidth="1"/>
    <col min="6926" max="6926" width="3.42578125" style="2" customWidth="1"/>
    <col min="6927" max="6927" width="10.140625" style="2" customWidth="1"/>
    <col min="6928" max="6928" width="11.85546875" style="2" customWidth="1"/>
    <col min="6929" max="6929" width="11" style="2" customWidth="1"/>
    <col min="6930" max="6931" width="15" style="2" customWidth="1"/>
    <col min="6932" max="6932" width="7.7109375" style="2" customWidth="1"/>
    <col min="6933" max="6933" width="11.5703125" style="2" customWidth="1"/>
    <col min="6934" max="6934" width="12.140625" style="2" customWidth="1"/>
    <col min="6935" max="6935" width="11" style="2" customWidth="1"/>
    <col min="6936" max="6936" width="15.28515625" style="2" customWidth="1"/>
    <col min="6937" max="6937" width="13.28515625" style="2" customWidth="1"/>
    <col min="6938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28515625" style="2" customWidth="1"/>
    <col min="7181" max="7181" width="5.140625" style="2" customWidth="1"/>
    <col min="7182" max="7182" width="3.42578125" style="2" customWidth="1"/>
    <col min="7183" max="7183" width="10.140625" style="2" customWidth="1"/>
    <col min="7184" max="7184" width="11.85546875" style="2" customWidth="1"/>
    <col min="7185" max="7185" width="11" style="2" customWidth="1"/>
    <col min="7186" max="7187" width="15" style="2" customWidth="1"/>
    <col min="7188" max="7188" width="7.7109375" style="2" customWidth="1"/>
    <col min="7189" max="7189" width="11.5703125" style="2" customWidth="1"/>
    <col min="7190" max="7190" width="12.140625" style="2" customWidth="1"/>
    <col min="7191" max="7191" width="11" style="2" customWidth="1"/>
    <col min="7192" max="7192" width="15.28515625" style="2" customWidth="1"/>
    <col min="7193" max="7193" width="13.28515625" style="2" customWidth="1"/>
    <col min="7194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28515625" style="2" customWidth="1"/>
    <col min="7437" max="7437" width="5.140625" style="2" customWidth="1"/>
    <col min="7438" max="7438" width="3.42578125" style="2" customWidth="1"/>
    <col min="7439" max="7439" width="10.140625" style="2" customWidth="1"/>
    <col min="7440" max="7440" width="11.85546875" style="2" customWidth="1"/>
    <col min="7441" max="7441" width="11" style="2" customWidth="1"/>
    <col min="7442" max="7443" width="15" style="2" customWidth="1"/>
    <col min="7444" max="7444" width="7.7109375" style="2" customWidth="1"/>
    <col min="7445" max="7445" width="11.5703125" style="2" customWidth="1"/>
    <col min="7446" max="7446" width="12.140625" style="2" customWidth="1"/>
    <col min="7447" max="7447" width="11" style="2" customWidth="1"/>
    <col min="7448" max="7448" width="15.28515625" style="2" customWidth="1"/>
    <col min="7449" max="7449" width="13.28515625" style="2" customWidth="1"/>
    <col min="7450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28515625" style="2" customWidth="1"/>
    <col min="7693" max="7693" width="5.140625" style="2" customWidth="1"/>
    <col min="7694" max="7694" width="3.42578125" style="2" customWidth="1"/>
    <col min="7695" max="7695" width="10.140625" style="2" customWidth="1"/>
    <col min="7696" max="7696" width="11.85546875" style="2" customWidth="1"/>
    <col min="7697" max="7697" width="11" style="2" customWidth="1"/>
    <col min="7698" max="7699" width="15" style="2" customWidth="1"/>
    <col min="7700" max="7700" width="7.7109375" style="2" customWidth="1"/>
    <col min="7701" max="7701" width="11.5703125" style="2" customWidth="1"/>
    <col min="7702" max="7702" width="12.140625" style="2" customWidth="1"/>
    <col min="7703" max="7703" width="11" style="2" customWidth="1"/>
    <col min="7704" max="7704" width="15.28515625" style="2" customWidth="1"/>
    <col min="7705" max="7705" width="13.28515625" style="2" customWidth="1"/>
    <col min="7706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28515625" style="2" customWidth="1"/>
    <col min="7949" max="7949" width="5.140625" style="2" customWidth="1"/>
    <col min="7950" max="7950" width="3.42578125" style="2" customWidth="1"/>
    <col min="7951" max="7951" width="10.140625" style="2" customWidth="1"/>
    <col min="7952" max="7952" width="11.85546875" style="2" customWidth="1"/>
    <col min="7953" max="7953" width="11" style="2" customWidth="1"/>
    <col min="7954" max="7955" width="15" style="2" customWidth="1"/>
    <col min="7956" max="7956" width="7.7109375" style="2" customWidth="1"/>
    <col min="7957" max="7957" width="11.5703125" style="2" customWidth="1"/>
    <col min="7958" max="7958" width="12.140625" style="2" customWidth="1"/>
    <col min="7959" max="7959" width="11" style="2" customWidth="1"/>
    <col min="7960" max="7960" width="15.28515625" style="2" customWidth="1"/>
    <col min="7961" max="7961" width="13.28515625" style="2" customWidth="1"/>
    <col min="7962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28515625" style="2" customWidth="1"/>
    <col min="8205" max="8205" width="5.140625" style="2" customWidth="1"/>
    <col min="8206" max="8206" width="3.42578125" style="2" customWidth="1"/>
    <col min="8207" max="8207" width="10.140625" style="2" customWidth="1"/>
    <col min="8208" max="8208" width="11.85546875" style="2" customWidth="1"/>
    <col min="8209" max="8209" width="11" style="2" customWidth="1"/>
    <col min="8210" max="8211" width="15" style="2" customWidth="1"/>
    <col min="8212" max="8212" width="7.7109375" style="2" customWidth="1"/>
    <col min="8213" max="8213" width="11.5703125" style="2" customWidth="1"/>
    <col min="8214" max="8214" width="12.140625" style="2" customWidth="1"/>
    <col min="8215" max="8215" width="11" style="2" customWidth="1"/>
    <col min="8216" max="8216" width="15.28515625" style="2" customWidth="1"/>
    <col min="8217" max="8217" width="13.28515625" style="2" customWidth="1"/>
    <col min="8218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28515625" style="2" customWidth="1"/>
    <col min="8461" max="8461" width="5.140625" style="2" customWidth="1"/>
    <col min="8462" max="8462" width="3.42578125" style="2" customWidth="1"/>
    <col min="8463" max="8463" width="10.140625" style="2" customWidth="1"/>
    <col min="8464" max="8464" width="11.85546875" style="2" customWidth="1"/>
    <col min="8465" max="8465" width="11" style="2" customWidth="1"/>
    <col min="8466" max="8467" width="15" style="2" customWidth="1"/>
    <col min="8468" max="8468" width="7.7109375" style="2" customWidth="1"/>
    <col min="8469" max="8469" width="11.5703125" style="2" customWidth="1"/>
    <col min="8470" max="8470" width="12.140625" style="2" customWidth="1"/>
    <col min="8471" max="8471" width="11" style="2" customWidth="1"/>
    <col min="8472" max="8472" width="15.28515625" style="2" customWidth="1"/>
    <col min="8473" max="8473" width="13.28515625" style="2" customWidth="1"/>
    <col min="8474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28515625" style="2" customWidth="1"/>
    <col min="8717" max="8717" width="5.140625" style="2" customWidth="1"/>
    <col min="8718" max="8718" width="3.42578125" style="2" customWidth="1"/>
    <col min="8719" max="8719" width="10.140625" style="2" customWidth="1"/>
    <col min="8720" max="8720" width="11.85546875" style="2" customWidth="1"/>
    <col min="8721" max="8721" width="11" style="2" customWidth="1"/>
    <col min="8722" max="8723" width="15" style="2" customWidth="1"/>
    <col min="8724" max="8724" width="7.7109375" style="2" customWidth="1"/>
    <col min="8725" max="8725" width="11.5703125" style="2" customWidth="1"/>
    <col min="8726" max="8726" width="12.140625" style="2" customWidth="1"/>
    <col min="8727" max="8727" width="11" style="2" customWidth="1"/>
    <col min="8728" max="8728" width="15.28515625" style="2" customWidth="1"/>
    <col min="8729" max="8729" width="13.28515625" style="2" customWidth="1"/>
    <col min="8730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28515625" style="2" customWidth="1"/>
    <col min="8973" max="8973" width="5.140625" style="2" customWidth="1"/>
    <col min="8974" max="8974" width="3.42578125" style="2" customWidth="1"/>
    <col min="8975" max="8975" width="10.140625" style="2" customWidth="1"/>
    <col min="8976" max="8976" width="11.85546875" style="2" customWidth="1"/>
    <col min="8977" max="8977" width="11" style="2" customWidth="1"/>
    <col min="8978" max="8979" width="15" style="2" customWidth="1"/>
    <col min="8980" max="8980" width="7.7109375" style="2" customWidth="1"/>
    <col min="8981" max="8981" width="11.5703125" style="2" customWidth="1"/>
    <col min="8982" max="8982" width="12.140625" style="2" customWidth="1"/>
    <col min="8983" max="8983" width="11" style="2" customWidth="1"/>
    <col min="8984" max="8984" width="15.28515625" style="2" customWidth="1"/>
    <col min="8985" max="8985" width="13.28515625" style="2" customWidth="1"/>
    <col min="8986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28515625" style="2" customWidth="1"/>
    <col min="9229" max="9229" width="5.140625" style="2" customWidth="1"/>
    <col min="9230" max="9230" width="3.42578125" style="2" customWidth="1"/>
    <col min="9231" max="9231" width="10.140625" style="2" customWidth="1"/>
    <col min="9232" max="9232" width="11.85546875" style="2" customWidth="1"/>
    <col min="9233" max="9233" width="11" style="2" customWidth="1"/>
    <col min="9234" max="9235" width="15" style="2" customWidth="1"/>
    <col min="9236" max="9236" width="7.7109375" style="2" customWidth="1"/>
    <col min="9237" max="9237" width="11.5703125" style="2" customWidth="1"/>
    <col min="9238" max="9238" width="12.140625" style="2" customWidth="1"/>
    <col min="9239" max="9239" width="11" style="2" customWidth="1"/>
    <col min="9240" max="9240" width="15.28515625" style="2" customWidth="1"/>
    <col min="9241" max="9241" width="13.28515625" style="2" customWidth="1"/>
    <col min="9242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28515625" style="2" customWidth="1"/>
    <col min="9485" max="9485" width="5.140625" style="2" customWidth="1"/>
    <col min="9486" max="9486" width="3.42578125" style="2" customWidth="1"/>
    <col min="9487" max="9487" width="10.140625" style="2" customWidth="1"/>
    <col min="9488" max="9488" width="11.85546875" style="2" customWidth="1"/>
    <col min="9489" max="9489" width="11" style="2" customWidth="1"/>
    <col min="9490" max="9491" width="15" style="2" customWidth="1"/>
    <col min="9492" max="9492" width="7.7109375" style="2" customWidth="1"/>
    <col min="9493" max="9493" width="11.5703125" style="2" customWidth="1"/>
    <col min="9494" max="9494" width="12.140625" style="2" customWidth="1"/>
    <col min="9495" max="9495" width="11" style="2" customWidth="1"/>
    <col min="9496" max="9496" width="15.28515625" style="2" customWidth="1"/>
    <col min="9497" max="9497" width="13.28515625" style="2" customWidth="1"/>
    <col min="9498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28515625" style="2" customWidth="1"/>
    <col min="9741" max="9741" width="5.140625" style="2" customWidth="1"/>
    <col min="9742" max="9742" width="3.42578125" style="2" customWidth="1"/>
    <col min="9743" max="9743" width="10.140625" style="2" customWidth="1"/>
    <col min="9744" max="9744" width="11.85546875" style="2" customWidth="1"/>
    <col min="9745" max="9745" width="11" style="2" customWidth="1"/>
    <col min="9746" max="9747" width="15" style="2" customWidth="1"/>
    <col min="9748" max="9748" width="7.7109375" style="2" customWidth="1"/>
    <col min="9749" max="9749" width="11.5703125" style="2" customWidth="1"/>
    <col min="9750" max="9750" width="12.140625" style="2" customWidth="1"/>
    <col min="9751" max="9751" width="11" style="2" customWidth="1"/>
    <col min="9752" max="9752" width="15.28515625" style="2" customWidth="1"/>
    <col min="9753" max="9753" width="13.28515625" style="2" customWidth="1"/>
    <col min="9754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28515625" style="2" customWidth="1"/>
    <col min="9997" max="9997" width="5.140625" style="2" customWidth="1"/>
    <col min="9998" max="9998" width="3.42578125" style="2" customWidth="1"/>
    <col min="9999" max="9999" width="10.140625" style="2" customWidth="1"/>
    <col min="10000" max="10000" width="11.85546875" style="2" customWidth="1"/>
    <col min="10001" max="10001" width="11" style="2" customWidth="1"/>
    <col min="10002" max="10003" width="15" style="2" customWidth="1"/>
    <col min="10004" max="10004" width="7.7109375" style="2" customWidth="1"/>
    <col min="10005" max="10005" width="11.5703125" style="2" customWidth="1"/>
    <col min="10006" max="10006" width="12.140625" style="2" customWidth="1"/>
    <col min="10007" max="10007" width="11" style="2" customWidth="1"/>
    <col min="10008" max="10008" width="15.28515625" style="2" customWidth="1"/>
    <col min="10009" max="10009" width="13.28515625" style="2" customWidth="1"/>
    <col min="10010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28515625" style="2" customWidth="1"/>
    <col min="10253" max="10253" width="5.140625" style="2" customWidth="1"/>
    <col min="10254" max="10254" width="3.42578125" style="2" customWidth="1"/>
    <col min="10255" max="10255" width="10.140625" style="2" customWidth="1"/>
    <col min="10256" max="10256" width="11.85546875" style="2" customWidth="1"/>
    <col min="10257" max="10257" width="11" style="2" customWidth="1"/>
    <col min="10258" max="10259" width="15" style="2" customWidth="1"/>
    <col min="10260" max="10260" width="7.7109375" style="2" customWidth="1"/>
    <col min="10261" max="10261" width="11.5703125" style="2" customWidth="1"/>
    <col min="10262" max="10262" width="12.140625" style="2" customWidth="1"/>
    <col min="10263" max="10263" width="11" style="2" customWidth="1"/>
    <col min="10264" max="10264" width="15.28515625" style="2" customWidth="1"/>
    <col min="10265" max="10265" width="13.28515625" style="2" customWidth="1"/>
    <col min="10266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28515625" style="2" customWidth="1"/>
    <col min="10509" max="10509" width="5.140625" style="2" customWidth="1"/>
    <col min="10510" max="10510" width="3.42578125" style="2" customWidth="1"/>
    <col min="10511" max="10511" width="10.140625" style="2" customWidth="1"/>
    <col min="10512" max="10512" width="11.85546875" style="2" customWidth="1"/>
    <col min="10513" max="10513" width="11" style="2" customWidth="1"/>
    <col min="10514" max="10515" width="15" style="2" customWidth="1"/>
    <col min="10516" max="10516" width="7.7109375" style="2" customWidth="1"/>
    <col min="10517" max="10517" width="11.5703125" style="2" customWidth="1"/>
    <col min="10518" max="10518" width="12.140625" style="2" customWidth="1"/>
    <col min="10519" max="10519" width="11" style="2" customWidth="1"/>
    <col min="10520" max="10520" width="15.28515625" style="2" customWidth="1"/>
    <col min="10521" max="10521" width="13.28515625" style="2" customWidth="1"/>
    <col min="10522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28515625" style="2" customWidth="1"/>
    <col min="10765" max="10765" width="5.140625" style="2" customWidth="1"/>
    <col min="10766" max="10766" width="3.42578125" style="2" customWidth="1"/>
    <col min="10767" max="10767" width="10.140625" style="2" customWidth="1"/>
    <col min="10768" max="10768" width="11.85546875" style="2" customWidth="1"/>
    <col min="10769" max="10769" width="11" style="2" customWidth="1"/>
    <col min="10770" max="10771" width="15" style="2" customWidth="1"/>
    <col min="10772" max="10772" width="7.7109375" style="2" customWidth="1"/>
    <col min="10773" max="10773" width="11.5703125" style="2" customWidth="1"/>
    <col min="10774" max="10774" width="12.140625" style="2" customWidth="1"/>
    <col min="10775" max="10775" width="11" style="2" customWidth="1"/>
    <col min="10776" max="10776" width="15.28515625" style="2" customWidth="1"/>
    <col min="10777" max="10777" width="13.28515625" style="2" customWidth="1"/>
    <col min="10778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28515625" style="2" customWidth="1"/>
    <col min="11021" max="11021" width="5.140625" style="2" customWidth="1"/>
    <col min="11022" max="11022" width="3.42578125" style="2" customWidth="1"/>
    <col min="11023" max="11023" width="10.140625" style="2" customWidth="1"/>
    <col min="11024" max="11024" width="11.85546875" style="2" customWidth="1"/>
    <col min="11025" max="11025" width="11" style="2" customWidth="1"/>
    <col min="11026" max="11027" width="15" style="2" customWidth="1"/>
    <col min="11028" max="11028" width="7.7109375" style="2" customWidth="1"/>
    <col min="11029" max="11029" width="11.5703125" style="2" customWidth="1"/>
    <col min="11030" max="11030" width="12.140625" style="2" customWidth="1"/>
    <col min="11031" max="11031" width="11" style="2" customWidth="1"/>
    <col min="11032" max="11032" width="15.28515625" style="2" customWidth="1"/>
    <col min="11033" max="11033" width="13.28515625" style="2" customWidth="1"/>
    <col min="11034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28515625" style="2" customWidth="1"/>
    <col min="11277" max="11277" width="5.140625" style="2" customWidth="1"/>
    <col min="11278" max="11278" width="3.42578125" style="2" customWidth="1"/>
    <col min="11279" max="11279" width="10.140625" style="2" customWidth="1"/>
    <col min="11280" max="11280" width="11.85546875" style="2" customWidth="1"/>
    <col min="11281" max="11281" width="11" style="2" customWidth="1"/>
    <col min="11282" max="11283" width="15" style="2" customWidth="1"/>
    <col min="11284" max="11284" width="7.7109375" style="2" customWidth="1"/>
    <col min="11285" max="11285" width="11.5703125" style="2" customWidth="1"/>
    <col min="11286" max="11286" width="12.140625" style="2" customWidth="1"/>
    <col min="11287" max="11287" width="11" style="2" customWidth="1"/>
    <col min="11288" max="11288" width="15.28515625" style="2" customWidth="1"/>
    <col min="11289" max="11289" width="13.28515625" style="2" customWidth="1"/>
    <col min="11290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28515625" style="2" customWidth="1"/>
    <col min="11533" max="11533" width="5.140625" style="2" customWidth="1"/>
    <col min="11534" max="11534" width="3.42578125" style="2" customWidth="1"/>
    <col min="11535" max="11535" width="10.140625" style="2" customWidth="1"/>
    <col min="11536" max="11536" width="11.85546875" style="2" customWidth="1"/>
    <col min="11537" max="11537" width="11" style="2" customWidth="1"/>
    <col min="11538" max="11539" width="15" style="2" customWidth="1"/>
    <col min="11540" max="11540" width="7.7109375" style="2" customWidth="1"/>
    <col min="11541" max="11541" width="11.5703125" style="2" customWidth="1"/>
    <col min="11542" max="11542" width="12.140625" style="2" customWidth="1"/>
    <col min="11543" max="11543" width="11" style="2" customWidth="1"/>
    <col min="11544" max="11544" width="15.28515625" style="2" customWidth="1"/>
    <col min="11545" max="11545" width="13.28515625" style="2" customWidth="1"/>
    <col min="11546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28515625" style="2" customWidth="1"/>
    <col min="11789" max="11789" width="5.140625" style="2" customWidth="1"/>
    <col min="11790" max="11790" width="3.42578125" style="2" customWidth="1"/>
    <col min="11791" max="11791" width="10.140625" style="2" customWidth="1"/>
    <col min="11792" max="11792" width="11.85546875" style="2" customWidth="1"/>
    <col min="11793" max="11793" width="11" style="2" customWidth="1"/>
    <col min="11794" max="11795" width="15" style="2" customWidth="1"/>
    <col min="11796" max="11796" width="7.7109375" style="2" customWidth="1"/>
    <col min="11797" max="11797" width="11.5703125" style="2" customWidth="1"/>
    <col min="11798" max="11798" width="12.140625" style="2" customWidth="1"/>
    <col min="11799" max="11799" width="11" style="2" customWidth="1"/>
    <col min="11800" max="11800" width="15.28515625" style="2" customWidth="1"/>
    <col min="11801" max="11801" width="13.28515625" style="2" customWidth="1"/>
    <col min="11802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28515625" style="2" customWidth="1"/>
    <col min="12045" max="12045" width="5.140625" style="2" customWidth="1"/>
    <col min="12046" max="12046" width="3.42578125" style="2" customWidth="1"/>
    <col min="12047" max="12047" width="10.140625" style="2" customWidth="1"/>
    <col min="12048" max="12048" width="11.85546875" style="2" customWidth="1"/>
    <col min="12049" max="12049" width="11" style="2" customWidth="1"/>
    <col min="12050" max="12051" width="15" style="2" customWidth="1"/>
    <col min="12052" max="12052" width="7.7109375" style="2" customWidth="1"/>
    <col min="12053" max="12053" width="11.5703125" style="2" customWidth="1"/>
    <col min="12054" max="12054" width="12.140625" style="2" customWidth="1"/>
    <col min="12055" max="12055" width="11" style="2" customWidth="1"/>
    <col min="12056" max="12056" width="15.28515625" style="2" customWidth="1"/>
    <col min="12057" max="12057" width="13.28515625" style="2" customWidth="1"/>
    <col min="12058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28515625" style="2" customWidth="1"/>
    <col min="12301" max="12301" width="5.140625" style="2" customWidth="1"/>
    <col min="12302" max="12302" width="3.42578125" style="2" customWidth="1"/>
    <col min="12303" max="12303" width="10.140625" style="2" customWidth="1"/>
    <col min="12304" max="12304" width="11.85546875" style="2" customWidth="1"/>
    <col min="12305" max="12305" width="11" style="2" customWidth="1"/>
    <col min="12306" max="12307" width="15" style="2" customWidth="1"/>
    <col min="12308" max="12308" width="7.7109375" style="2" customWidth="1"/>
    <col min="12309" max="12309" width="11.5703125" style="2" customWidth="1"/>
    <col min="12310" max="12310" width="12.140625" style="2" customWidth="1"/>
    <col min="12311" max="12311" width="11" style="2" customWidth="1"/>
    <col min="12312" max="12312" width="15.28515625" style="2" customWidth="1"/>
    <col min="12313" max="12313" width="13.28515625" style="2" customWidth="1"/>
    <col min="12314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28515625" style="2" customWidth="1"/>
    <col min="12557" max="12557" width="5.140625" style="2" customWidth="1"/>
    <col min="12558" max="12558" width="3.42578125" style="2" customWidth="1"/>
    <col min="12559" max="12559" width="10.140625" style="2" customWidth="1"/>
    <col min="12560" max="12560" width="11.85546875" style="2" customWidth="1"/>
    <col min="12561" max="12561" width="11" style="2" customWidth="1"/>
    <col min="12562" max="12563" width="15" style="2" customWidth="1"/>
    <col min="12564" max="12564" width="7.7109375" style="2" customWidth="1"/>
    <col min="12565" max="12565" width="11.5703125" style="2" customWidth="1"/>
    <col min="12566" max="12566" width="12.140625" style="2" customWidth="1"/>
    <col min="12567" max="12567" width="11" style="2" customWidth="1"/>
    <col min="12568" max="12568" width="15.28515625" style="2" customWidth="1"/>
    <col min="12569" max="12569" width="13.28515625" style="2" customWidth="1"/>
    <col min="12570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28515625" style="2" customWidth="1"/>
    <col min="12813" max="12813" width="5.140625" style="2" customWidth="1"/>
    <col min="12814" max="12814" width="3.42578125" style="2" customWidth="1"/>
    <col min="12815" max="12815" width="10.140625" style="2" customWidth="1"/>
    <col min="12816" max="12816" width="11.85546875" style="2" customWidth="1"/>
    <col min="12817" max="12817" width="11" style="2" customWidth="1"/>
    <col min="12818" max="12819" width="15" style="2" customWidth="1"/>
    <col min="12820" max="12820" width="7.7109375" style="2" customWidth="1"/>
    <col min="12821" max="12821" width="11.5703125" style="2" customWidth="1"/>
    <col min="12822" max="12822" width="12.140625" style="2" customWidth="1"/>
    <col min="12823" max="12823" width="11" style="2" customWidth="1"/>
    <col min="12824" max="12824" width="15.28515625" style="2" customWidth="1"/>
    <col min="12825" max="12825" width="13.28515625" style="2" customWidth="1"/>
    <col min="12826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28515625" style="2" customWidth="1"/>
    <col min="13069" max="13069" width="5.140625" style="2" customWidth="1"/>
    <col min="13070" max="13070" width="3.42578125" style="2" customWidth="1"/>
    <col min="13071" max="13071" width="10.140625" style="2" customWidth="1"/>
    <col min="13072" max="13072" width="11.85546875" style="2" customWidth="1"/>
    <col min="13073" max="13073" width="11" style="2" customWidth="1"/>
    <col min="13074" max="13075" width="15" style="2" customWidth="1"/>
    <col min="13076" max="13076" width="7.7109375" style="2" customWidth="1"/>
    <col min="13077" max="13077" width="11.5703125" style="2" customWidth="1"/>
    <col min="13078" max="13078" width="12.140625" style="2" customWidth="1"/>
    <col min="13079" max="13079" width="11" style="2" customWidth="1"/>
    <col min="13080" max="13080" width="15.28515625" style="2" customWidth="1"/>
    <col min="13081" max="13081" width="13.28515625" style="2" customWidth="1"/>
    <col min="13082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28515625" style="2" customWidth="1"/>
    <col min="13325" max="13325" width="5.140625" style="2" customWidth="1"/>
    <col min="13326" max="13326" width="3.42578125" style="2" customWidth="1"/>
    <col min="13327" max="13327" width="10.140625" style="2" customWidth="1"/>
    <col min="13328" max="13328" width="11.85546875" style="2" customWidth="1"/>
    <col min="13329" max="13329" width="11" style="2" customWidth="1"/>
    <col min="13330" max="13331" width="15" style="2" customWidth="1"/>
    <col min="13332" max="13332" width="7.7109375" style="2" customWidth="1"/>
    <col min="13333" max="13333" width="11.5703125" style="2" customWidth="1"/>
    <col min="13334" max="13334" width="12.140625" style="2" customWidth="1"/>
    <col min="13335" max="13335" width="11" style="2" customWidth="1"/>
    <col min="13336" max="13336" width="15.28515625" style="2" customWidth="1"/>
    <col min="13337" max="13337" width="13.28515625" style="2" customWidth="1"/>
    <col min="13338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28515625" style="2" customWidth="1"/>
    <col min="13581" max="13581" width="5.140625" style="2" customWidth="1"/>
    <col min="13582" max="13582" width="3.42578125" style="2" customWidth="1"/>
    <col min="13583" max="13583" width="10.140625" style="2" customWidth="1"/>
    <col min="13584" max="13584" width="11.85546875" style="2" customWidth="1"/>
    <col min="13585" max="13585" width="11" style="2" customWidth="1"/>
    <col min="13586" max="13587" width="15" style="2" customWidth="1"/>
    <col min="13588" max="13588" width="7.7109375" style="2" customWidth="1"/>
    <col min="13589" max="13589" width="11.5703125" style="2" customWidth="1"/>
    <col min="13590" max="13590" width="12.140625" style="2" customWidth="1"/>
    <col min="13591" max="13591" width="11" style="2" customWidth="1"/>
    <col min="13592" max="13592" width="15.28515625" style="2" customWidth="1"/>
    <col min="13593" max="13593" width="13.28515625" style="2" customWidth="1"/>
    <col min="13594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28515625" style="2" customWidth="1"/>
    <col min="13837" max="13837" width="5.140625" style="2" customWidth="1"/>
    <col min="13838" max="13838" width="3.42578125" style="2" customWidth="1"/>
    <col min="13839" max="13839" width="10.140625" style="2" customWidth="1"/>
    <col min="13840" max="13840" width="11.85546875" style="2" customWidth="1"/>
    <col min="13841" max="13841" width="11" style="2" customWidth="1"/>
    <col min="13842" max="13843" width="15" style="2" customWidth="1"/>
    <col min="13844" max="13844" width="7.7109375" style="2" customWidth="1"/>
    <col min="13845" max="13845" width="11.5703125" style="2" customWidth="1"/>
    <col min="13846" max="13846" width="12.140625" style="2" customWidth="1"/>
    <col min="13847" max="13847" width="11" style="2" customWidth="1"/>
    <col min="13848" max="13848" width="15.28515625" style="2" customWidth="1"/>
    <col min="13849" max="13849" width="13.28515625" style="2" customWidth="1"/>
    <col min="13850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28515625" style="2" customWidth="1"/>
    <col min="14093" max="14093" width="5.140625" style="2" customWidth="1"/>
    <col min="14094" max="14094" width="3.42578125" style="2" customWidth="1"/>
    <col min="14095" max="14095" width="10.140625" style="2" customWidth="1"/>
    <col min="14096" max="14096" width="11.85546875" style="2" customWidth="1"/>
    <col min="14097" max="14097" width="11" style="2" customWidth="1"/>
    <col min="14098" max="14099" width="15" style="2" customWidth="1"/>
    <col min="14100" max="14100" width="7.7109375" style="2" customWidth="1"/>
    <col min="14101" max="14101" width="11.5703125" style="2" customWidth="1"/>
    <col min="14102" max="14102" width="12.140625" style="2" customWidth="1"/>
    <col min="14103" max="14103" width="11" style="2" customWidth="1"/>
    <col min="14104" max="14104" width="15.28515625" style="2" customWidth="1"/>
    <col min="14105" max="14105" width="13.28515625" style="2" customWidth="1"/>
    <col min="14106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28515625" style="2" customWidth="1"/>
    <col min="14349" max="14349" width="5.140625" style="2" customWidth="1"/>
    <col min="14350" max="14350" width="3.42578125" style="2" customWidth="1"/>
    <col min="14351" max="14351" width="10.140625" style="2" customWidth="1"/>
    <col min="14352" max="14352" width="11.85546875" style="2" customWidth="1"/>
    <col min="14353" max="14353" width="11" style="2" customWidth="1"/>
    <col min="14354" max="14355" width="15" style="2" customWidth="1"/>
    <col min="14356" max="14356" width="7.7109375" style="2" customWidth="1"/>
    <col min="14357" max="14357" width="11.5703125" style="2" customWidth="1"/>
    <col min="14358" max="14358" width="12.140625" style="2" customWidth="1"/>
    <col min="14359" max="14359" width="11" style="2" customWidth="1"/>
    <col min="14360" max="14360" width="15.28515625" style="2" customWidth="1"/>
    <col min="14361" max="14361" width="13.28515625" style="2" customWidth="1"/>
    <col min="14362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28515625" style="2" customWidth="1"/>
    <col min="14605" max="14605" width="5.140625" style="2" customWidth="1"/>
    <col min="14606" max="14606" width="3.42578125" style="2" customWidth="1"/>
    <col min="14607" max="14607" width="10.140625" style="2" customWidth="1"/>
    <col min="14608" max="14608" width="11.85546875" style="2" customWidth="1"/>
    <col min="14609" max="14609" width="11" style="2" customWidth="1"/>
    <col min="14610" max="14611" width="15" style="2" customWidth="1"/>
    <col min="14612" max="14612" width="7.7109375" style="2" customWidth="1"/>
    <col min="14613" max="14613" width="11.5703125" style="2" customWidth="1"/>
    <col min="14614" max="14614" width="12.140625" style="2" customWidth="1"/>
    <col min="14615" max="14615" width="11" style="2" customWidth="1"/>
    <col min="14616" max="14616" width="15.28515625" style="2" customWidth="1"/>
    <col min="14617" max="14617" width="13.28515625" style="2" customWidth="1"/>
    <col min="14618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28515625" style="2" customWidth="1"/>
    <col min="14861" max="14861" width="5.140625" style="2" customWidth="1"/>
    <col min="14862" max="14862" width="3.42578125" style="2" customWidth="1"/>
    <col min="14863" max="14863" width="10.140625" style="2" customWidth="1"/>
    <col min="14864" max="14864" width="11.85546875" style="2" customWidth="1"/>
    <col min="14865" max="14865" width="11" style="2" customWidth="1"/>
    <col min="14866" max="14867" width="15" style="2" customWidth="1"/>
    <col min="14868" max="14868" width="7.7109375" style="2" customWidth="1"/>
    <col min="14869" max="14869" width="11.5703125" style="2" customWidth="1"/>
    <col min="14870" max="14870" width="12.140625" style="2" customWidth="1"/>
    <col min="14871" max="14871" width="11" style="2" customWidth="1"/>
    <col min="14872" max="14872" width="15.28515625" style="2" customWidth="1"/>
    <col min="14873" max="14873" width="13.28515625" style="2" customWidth="1"/>
    <col min="14874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28515625" style="2" customWidth="1"/>
    <col min="15117" max="15117" width="5.140625" style="2" customWidth="1"/>
    <col min="15118" max="15118" width="3.42578125" style="2" customWidth="1"/>
    <col min="15119" max="15119" width="10.140625" style="2" customWidth="1"/>
    <col min="15120" max="15120" width="11.85546875" style="2" customWidth="1"/>
    <col min="15121" max="15121" width="11" style="2" customWidth="1"/>
    <col min="15122" max="15123" width="15" style="2" customWidth="1"/>
    <col min="15124" max="15124" width="7.7109375" style="2" customWidth="1"/>
    <col min="15125" max="15125" width="11.5703125" style="2" customWidth="1"/>
    <col min="15126" max="15126" width="12.140625" style="2" customWidth="1"/>
    <col min="15127" max="15127" width="11" style="2" customWidth="1"/>
    <col min="15128" max="15128" width="15.28515625" style="2" customWidth="1"/>
    <col min="15129" max="15129" width="13.28515625" style="2" customWidth="1"/>
    <col min="15130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28515625" style="2" customWidth="1"/>
    <col min="15373" max="15373" width="5.140625" style="2" customWidth="1"/>
    <col min="15374" max="15374" width="3.42578125" style="2" customWidth="1"/>
    <col min="15375" max="15375" width="10.140625" style="2" customWidth="1"/>
    <col min="15376" max="15376" width="11.85546875" style="2" customWidth="1"/>
    <col min="15377" max="15377" width="11" style="2" customWidth="1"/>
    <col min="15378" max="15379" width="15" style="2" customWidth="1"/>
    <col min="15380" max="15380" width="7.7109375" style="2" customWidth="1"/>
    <col min="15381" max="15381" width="11.5703125" style="2" customWidth="1"/>
    <col min="15382" max="15382" width="12.140625" style="2" customWidth="1"/>
    <col min="15383" max="15383" width="11" style="2" customWidth="1"/>
    <col min="15384" max="15384" width="15.28515625" style="2" customWidth="1"/>
    <col min="15385" max="15385" width="13.28515625" style="2" customWidth="1"/>
    <col min="15386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28515625" style="2" customWidth="1"/>
    <col min="15629" max="15629" width="5.140625" style="2" customWidth="1"/>
    <col min="15630" max="15630" width="3.42578125" style="2" customWidth="1"/>
    <col min="15631" max="15631" width="10.140625" style="2" customWidth="1"/>
    <col min="15632" max="15632" width="11.85546875" style="2" customWidth="1"/>
    <col min="15633" max="15633" width="11" style="2" customWidth="1"/>
    <col min="15634" max="15635" width="15" style="2" customWidth="1"/>
    <col min="15636" max="15636" width="7.7109375" style="2" customWidth="1"/>
    <col min="15637" max="15637" width="11.5703125" style="2" customWidth="1"/>
    <col min="15638" max="15638" width="12.140625" style="2" customWidth="1"/>
    <col min="15639" max="15639" width="11" style="2" customWidth="1"/>
    <col min="15640" max="15640" width="15.28515625" style="2" customWidth="1"/>
    <col min="15641" max="15641" width="13.28515625" style="2" customWidth="1"/>
    <col min="15642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28515625" style="2" customWidth="1"/>
    <col min="15885" max="15885" width="5.140625" style="2" customWidth="1"/>
    <col min="15886" max="15886" width="3.42578125" style="2" customWidth="1"/>
    <col min="15887" max="15887" width="10.140625" style="2" customWidth="1"/>
    <col min="15888" max="15888" width="11.85546875" style="2" customWidth="1"/>
    <col min="15889" max="15889" width="11" style="2" customWidth="1"/>
    <col min="15890" max="15891" width="15" style="2" customWidth="1"/>
    <col min="15892" max="15892" width="7.7109375" style="2" customWidth="1"/>
    <col min="15893" max="15893" width="11.5703125" style="2" customWidth="1"/>
    <col min="15894" max="15894" width="12.140625" style="2" customWidth="1"/>
    <col min="15895" max="15895" width="11" style="2" customWidth="1"/>
    <col min="15896" max="15896" width="15.28515625" style="2" customWidth="1"/>
    <col min="15897" max="15897" width="13.28515625" style="2" customWidth="1"/>
    <col min="15898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28515625" style="2" customWidth="1"/>
    <col min="16141" max="16141" width="5.140625" style="2" customWidth="1"/>
    <col min="16142" max="16142" width="3.42578125" style="2" customWidth="1"/>
    <col min="16143" max="16143" width="10.140625" style="2" customWidth="1"/>
    <col min="16144" max="16144" width="11.85546875" style="2" customWidth="1"/>
    <col min="16145" max="16145" width="11" style="2" customWidth="1"/>
    <col min="16146" max="16147" width="15" style="2" customWidth="1"/>
    <col min="16148" max="16148" width="7.7109375" style="2" customWidth="1"/>
    <col min="16149" max="16149" width="11.5703125" style="2" customWidth="1"/>
    <col min="16150" max="16150" width="12.140625" style="2" customWidth="1"/>
    <col min="16151" max="16151" width="11" style="2" customWidth="1"/>
    <col min="16152" max="16152" width="15.28515625" style="2" customWidth="1"/>
    <col min="16153" max="16153" width="13.28515625" style="2" customWidth="1"/>
    <col min="16154" max="16384" width="9.140625" style="2"/>
  </cols>
  <sheetData>
    <row r="1" spans="1:30" x14ac:dyDescent="0.2">
      <c r="A1" s="1" t="s">
        <v>0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30" ht="12.75" customHeight="1" x14ac:dyDescent="0.2">
      <c r="A2" s="4" t="s">
        <v>1</v>
      </c>
      <c r="B2" s="5"/>
      <c r="D2" s="5"/>
      <c r="E2" s="5"/>
      <c r="J2" s="6"/>
      <c r="K2" s="6"/>
      <c r="L2" s="107"/>
      <c r="M2" s="107"/>
      <c r="N2" s="106"/>
      <c r="O2" s="106"/>
      <c r="P2" s="106"/>
      <c r="Q2" s="106"/>
      <c r="R2" s="123"/>
      <c r="S2" s="123"/>
      <c r="T2" s="106"/>
      <c r="U2" s="126"/>
      <c r="V2" s="106"/>
      <c r="W2" s="106"/>
      <c r="X2" s="106"/>
      <c r="Y2" s="126"/>
      <c r="Z2" s="106"/>
      <c r="AA2" s="106"/>
      <c r="AB2" s="106"/>
    </row>
    <row r="3" spans="1:30" ht="12.75" customHeight="1" x14ac:dyDescent="0.25">
      <c r="A3" s="8" t="s">
        <v>2</v>
      </c>
      <c r="B3" s="5"/>
      <c r="D3" s="9"/>
      <c r="E3" s="10"/>
      <c r="J3" s="11"/>
      <c r="K3" s="11"/>
      <c r="L3" s="107"/>
      <c r="M3" s="107"/>
      <c r="N3" s="106"/>
      <c r="O3" s="106"/>
      <c r="P3" s="106"/>
      <c r="Q3" s="106"/>
      <c r="R3" s="123"/>
      <c r="S3" s="123"/>
      <c r="T3" s="106"/>
      <c r="U3" s="126"/>
      <c r="V3" s="106"/>
      <c r="W3" s="106"/>
      <c r="X3" s="106"/>
      <c r="Y3" s="126"/>
      <c r="Z3" s="106"/>
      <c r="AA3" s="106"/>
      <c r="AB3" s="106"/>
    </row>
    <row r="4" spans="1:30" ht="0.75" customHeight="1" x14ac:dyDescent="0.2">
      <c r="A4" s="12"/>
      <c r="B4" s="5"/>
      <c r="F4" s="13"/>
      <c r="G4" s="13"/>
      <c r="K4" s="14"/>
      <c r="L4" s="108"/>
      <c r="M4" s="108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D4" s="15"/>
    </row>
    <row r="5" spans="1:30" ht="0.75" customHeight="1" x14ac:dyDescent="0.2">
      <c r="A5" s="12"/>
      <c r="B5" s="5"/>
      <c r="F5" s="13"/>
      <c r="G5" s="13"/>
      <c r="K5" s="14"/>
      <c r="L5" s="108"/>
      <c r="M5" s="108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D5" s="15"/>
    </row>
    <row r="6" spans="1:30" ht="0.75" customHeight="1" x14ac:dyDescent="0.2">
      <c r="A6" s="12"/>
      <c r="B6" s="5"/>
      <c r="F6" s="13"/>
      <c r="G6" s="13"/>
      <c r="K6" s="14"/>
      <c r="L6" s="108"/>
      <c r="M6" s="108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D6" s="15"/>
    </row>
    <row r="7" spans="1:30" ht="0.75" customHeight="1" x14ac:dyDescent="0.2">
      <c r="A7" s="12"/>
      <c r="B7" s="5"/>
      <c r="F7" s="13"/>
      <c r="G7" s="13"/>
      <c r="K7" s="14"/>
      <c r="L7" s="108"/>
      <c r="M7" s="108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D7" s="15"/>
    </row>
    <row r="8" spans="1:30" ht="12.75" x14ac:dyDescent="0.2">
      <c r="A8" s="16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7"/>
      <c r="L8" s="109"/>
      <c r="M8" s="109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D8" s="15"/>
    </row>
    <row r="9" spans="1:30" ht="12.75" hidden="1" customHeight="1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/>
      <c r="L9" s="110"/>
      <c r="M9" s="110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</row>
    <row r="10" spans="1:30" ht="12.75" customHeight="1" x14ac:dyDescent="0.2">
      <c r="A10" s="19" t="s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20"/>
      <c r="L10" s="111"/>
      <c r="M10" s="111"/>
      <c r="N10" s="106"/>
      <c r="O10" s="106"/>
      <c r="P10" s="106"/>
      <c r="Q10" s="106"/>
      <c r="R10" s="127"/>
      <c r="S10" s="127"/>
      <c r="T10" s="127"/>
      <c r="U10" s="127"/>
      <c r="V10" s="127"/>
      <c r="W10" s="127"/>
      <c r="X10" s="127"/>
      <c r="Y10" s="127"/>
      <c r="Z10" s="106"/>
      <c r="AA10" s="106"/>
      <c r="AB10" s="106"/>
    </row>
    <row r="11" spans="1:30" ht="12" customHeight="1" thickBot="1" x14ac:dyDescent="0.25">
      <c r="A11" s="21"/>
      <c r="B11" s="11"/>
      <c r="C11" s="22"/>
      <c r="D11" s="22"/>
      <c r="E11" s="22"/>
      <c r="F11" s="22"/>
      <c r="G11" s="23"/>
      <c r="H11" s="23"/>
      <c r="I11" s="23"/>
      <c r="J11" s="23"/>
      <c r="K11" s="23"/>
      <c r="L11" s="112"/>
      <c r="M11" s="112"/>
      <c r="N11" s="106"/>
      <c r="O11" s="106"/>
      <c r="P11" s="106"/>
      <c r="Q11" s="106"/>
      <c r="R11" s="127"/>
      <c r="S11" s="127"/>
      <c r="T11" s="127"/>
      <c r="U11" s="127"/>
      <c r="V11" s="127"/>
      <c r="W11" s="127"/>
      <c r="X11" s="127"/>
      <c r="Y11" s="127"/>
      <c r="Z11" s="106"/>
      <c r="AA11" s="106"/>
      <c r="AB11" s="106"/>
    </row>
    <row r="12" spans="1:30" ht="12" customHeight="1" x14ac:dyDescent="0.2">
      <c r="A12" s="145"/>
      <c r="B12" s="146" t="s">
        <v>5</v>
      </c>
      <c r="C12" s="146" t="s">
        <v>6</v>
      </c>
      <c r="D12" s="147" t="s">
        <v>7</v>
      </c>
      <c r="E12" s="146" t="s">
        <v>8</v>
      </c>
      <c r="F12" s="148"/>
      <c r="G12" s="149"/>
      <c r="H12" s="147" t="s">
        <v>9</v>
      </c>
      <c r="I12" s="146" t="s">
        <v>10</v>
      </c>
      <c r="J12" s="146" t="s">
        <v>11</v>
      </c>
      <c r="K12" s="150" t="s">
        <v>12</v>
      </c>
      <c r="L12" s="113"/>
      <c r="M12" s="113"/>
      <c r="N12" s="106"/>
      <c r="O12" s="106"/>
      <c r="P12" s="106"/>
      <c r="Q12" s="106"/>
      <c r="R12" s="127"/>
      <c r="S12" s="127"/>
      <c r="T12" s="127"/>
      <c r="U12" s="127"/>
      <c r="V12" s="127"/>
      <c r="W12" s="127"/>
      <c r="X12" s="127"/>
      <c r="Y12" s="127"/>
      <c r="Z12" s="106"/>
      <c r="AA12" s="106"/>
      <c r="AB12" s="106"/>
    </row>
    <row r="13" spans="1:30" ht="12" customHeight="1" x14ac:dyDescent="0.2">
      <c r="A13" s="151"/>
      <c r="B13" s="25"/>
      <c r="C13" s="25"/>
      <c r="D13" s="26"/>
      <c r="E13" s="25"/>
      <c r="F13" s="27" t="s">
        <v>13</v>
      </c>
      <c r="G13" s="27"/>
      <c r="H13" s="26"/>
      <c r="I13" s="25"/>
      <c r="J13" s="25" t="s">
        <v>14</v>
      </c>
      <c r="K13" s="152"/>
      <c r="L13" s="114"/>
      <c r="M13" s="114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</row>
    <row r="14" spans="1:30" ht="12" customHeight="1" x14ac:dyDescent="0.2">
      <c r="A14" s="151"/>
      <c r="B14" s="25"/>
      <c r="C14" s="25"/>
      <c r="D14" s="26"/>
      <c r="E14" s="25"/>
      <c r="F14" s="27"/>
      <c r="G14" s="27"/>
      <c r="H14" s="26"/>
      <c r="I14" s="25"/>
      <c r="J14" s="25" t="s">
        <v>15</v>
      </c>
      <c r="K14" s="152"/>
      <c r="L14" s="114"/>
      <c r="M14" s="114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</row>
    <row r="15" spans="1:30" ht="12" customHeight="1" x14ac:dyDescent="0.2">
      <c r="A15" s="151"/>
      <c r="B15" s="25"/>
      <c r="C15" s="25"/>
      <c r="D15" s="26"/>
      <c r="E15" s="25"/>
      <c r="F15" s="27"/>
      <c r="G15" s="27"/>
      <c r="H15" s="26"/>
      <c r="I15" s="25"/>
      <c r="J15" s="25" t="s">
        <v>16</v>
      </c>
      <c r="K15" s="152"/>
      <c r="L15" s="114"/>
      <c r="M15" s="114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</row>
    <row r="16" spans="1:30" ht="12" customHeight="1" x14ac:dyDescent="0.2">
      <c r="A16" s="151"/>
      <c r="B16" s="25"/>
      <c r="C16" s="25"/>
      <c r="D16" s="26"/>
      <c r="E16" s="25"/>
      <c r="F16" s="27" t="s">
        <v>17</v>
      </c>
      <c r="G16" s="28" t="s">
        <v>18</v>
      </c>
      <c r="H16" s="26"/>
      <c r="I16" s="25"/>
      <c r="J16" s="25"/>
      <c r="K16" s="152"/>
      <c r="L16" s="114"/>
      <c r="M16" s="114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</row>
    <row r="17" spans="1:28" ht="12" customHeight="1" x14ac:dyDescent="0.2">
      <c r="A17" s="151"/>
      <c r="B17" s="25"/>
      <c r="C17" s="25"/>
      <c r="D17" s="26"/>
      <c r="E17" s="25"/>
      <c r="F17" s="27"/>
      <c r="G17" s="28"/>
      <c r="H17" s="26"/>
      <c r="I17" s="25"/>
      <c r="J17" s="25"/>
      <c r="K17" s="152"/>
      <c r="L17" s="114"/>
      <c r="M17" s="114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</row>
    <row r="18" spans="1:28" ht="12" customHeight="1" x14ac:dyDescent="0.2">
      <c r="A18" s="151"/>
      <c r="B18" s="25"/>
      <c r="C18" s="25"/>
      <c r="D18" s="26"/>
      <c r="E18" s="25"/>
      <c r="F18" s="27"/>
      <c r="G18" s="28"/>
      <c r="H18" s="26"/>
      <c r="I18" s="25"/>
      <c r="J18" s="25"/>
      <c r="K18" s="152"/>
      <c r="L18" s="114"/>
      <c r="M18" s="114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</row>
    <row r="19" spans="1:28" ht="1.5" customHeight="1" x14ac:dyDescent="0.2">
      <c r="A19" s="151"/>
      <c r="B19" s="25"/>
      <c r="C19" s="25"/>
      <c r="D19" s="26"/>
      <c r="E19" s="25"/>
      <c r="F19" s="27"/>
      <c r="G19" s="28"/>
      <c r="H19" s="26"/>
      <c r="I19" s="25"/>
      <c r="J19" s="25"/>
      <c r="K19" s="152"/>
      <c r="L19" s="114"/>
      <c r="M19" s="114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</row>
    <row r="20" spans="1:28" ht="6" hidden="1" customHeight="1" x14ac:dyDescent="0.2">
      <c r="A20" s="153"/>
      <c r="B20" s="25"/>
      <c r="C20" s="25"/>
      <c r="D20" s="26"/>
      <c r="E20" s="25"/>
      <c r="F20" s="24"/>
      <c r="G20" s="29"/>
      <c r="H20" s="26"/>
      <c r="I20" s="25"/>
      <c r="J20" s="25"/>
      <c r="K20" s="152"/>
      <c r="L20" s="114"/>
      <c r="M20" s="114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</row>
    <row r="21" spans="1:28" ht="12.75" customHeight="1" x14ac:dyDescent="0.2">
      <c r="A21" s="154" t="s">
        <v>19</v>
      </c>
      <c r="B21" s="31" t="s">
        <v>20</v>
      </c>
      <c r="C21" s="32">
        <v>1</v>
      </c>
      <c r="D21" s="32">
        <v>2</v>
      </c>
      <c r="E21" s="32">
        <v>3</v>
      </c>
      <c r="F21" s="32">
        <v>4</v>
      </c>
      <c r="G21" s="32">
        <v>5</v>
      </c>
      <c r="H21" s="32">
        <v>6</v>
      </c>
      <c r="I21" s="32">
        <v>7</v>
      </c>
      <c r="J21" s="32">
        <v>8</v>
      </c>
      <c r="K21" s="155">
        <v>9</v>
      </c>
      <c r="L21" s="115"/>
      <c r="M21" s="115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</row>
    <row r="22" spans="1:28" ht="12.75" customHeight="1" x14ac:dyDescent="0.2">
      <c r="A22" s="154"/>
      <c r="B22" s="30"/>
      <c r="C22" s="33"/>
      <c r="D22" s="34"/>
      <c r="E22" s="34"/>
      <c r="F22" s="33"/>
      <c r="G22" s="33"/>
      <c r="H22" s="33"/>
      <c r="I22" s="33"/>
      <c r="J22" s="35"/>
      <c r="K22" s="15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</row>
    <row r="23" spans="1:28" ht="18" customHeight="1" x14ac:dyDescent="0.25">
      <c r="A23" s="157" t="s">
        <v>21</v>
      </c>
      <c r="B23" s="36" t="s">
        <v>22</v>
      </c>
      <c r="C23" s="37">
        <f>C24+C40+C41+C44+C47</f>
        <v>668447507</v>
      </c>
      <c r="D23" s="37">
        <f>D24+D40+D44+D47</f>
        <v>63822493</v>
      </c>
      <c r="E23" s="37">
        <f>E24+E40+E44+E47</f>
        <v>10705478</v>
      </c>
      <c r="F23" s="37">
        <f>F24+F40+F41+F44+F47</f>
        <v>0</v>
      </c>
      <c r="G23" s="37">
        <f>G24+G40+G41+G44+G47</f>
        <v>0</v>
      </c>
      <c r="H23" s="37">
        <f>H24+H40+H41+H44+H47</f>
        <v>0</v>
      </c>
      <c r="I23" s="37">
        <f>SUM(C23:H23)</f>
        <v>742975478</v>
      </c>
      <c r="J23" s="37">
        <f>J24+J40+J41+J44+J47</f>
        <v>0</v>
      </c>
      <c r="K23" s="158">
        <f t="shared" ref="K23:K59" si="0">I23-J23</f>
        <v>742975478</v>
      </c>
      <c r="L23" s="116"/>
      <c r="M23" s="11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</row>
    <row r="24" spans="1:28" ht="18" customHeight="1" x14ac:dyDescent="0.2">
      <c r="A24" s="159" t="s">
        <v>23</v>
      </c>
      <c r="B24" s="38" t="s">
        <v>24</v>
      </c>
      <c r="C24" s="39">
        <f t="shared" ref="C24:H24" si="1">C25+C39</f>
        <v>391357086</v>
      </c>
      <c r="D24" s="40">
        <f>D39</f>
        <v>18113368</v>
      </c>
      <c r="E24" s="40">
        <f>E39</f>
        <v>10705478</v>
      </c>
      <c r="F24" s="40">
        <f t="shared" si="1"/>
        <v>0</v>
      </c>
      <c r="G24" s="40">
        <f t="shared" si="1"/>
        <v>0</v>
      </c>
      <c r="H24" s="40">
        <f t="shared" si="1"/>
        <v>0</v>
      </c>
      <c r="I24" s="41">
        <f t="shared" ref="I24:I38" si="2">SUM(C24:H24)</f>
        <v>420175932</v>
      </c>
      <c r="J24" s="40">
        <f>J25+J39</f>
        <v>0</v>
      </c>
      <c r="K24" s="160">
        <f t="shared" si="0"/>
        <v>420175932</v>
      </c>
      <c r="L24" s="117"/>
      <c r="M24" s="117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</row>
    <row r="25" spans="1:28" ht="18" customHeight="1" x14ac:dyDescent="0.2">
      <c r="A25" s="159" t="s">
        <v>25</v>
      </c>
      <c r="B25" s="38" t="s">
        <v>26</v>
      </c>
      <c r="C25" s="39">
        <f t="shared" ref="C25:H25" si="3">C26+C28+C31+C32+C33+C38</f>
        <v>355310929</v>
      </c>
      <c r="D25" s="40">
        <f t="shared" si="3"/>
        <v>0</v>
      </c>
      <c r="E25" s="40">
        <f t="shared" si="3"/>
        <v>0</v>
      </c>
      <c r="F25" s="40">
        <f t="shared" si="3"/>
        <v>0</v>
      </c>
      <c r="G25" s="40">
        <f t="shared" si="3"/>
        <v>0</v>
      </c>
      <c r="H25" s="40">
        <f t="shared" si="3"/>
        <v>0</v>
      </c>
      <c r="I25" s="41">
        <f t="shared" si="2"/>
        <v>355310929</v>
      </c>
      <c r="J25" s="40">
        <f>J26+J28+J31+J32+J33+J38</f>
        <v>0</v>
      </c>
      <c r="K25" s="160">
        <f t="shared" si="0"/>
        <v>355310929</v>
      </c>
      <c r="L25" s="117"/>
      <c r="M25" s="117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</row>
    <row r="26" spans="1:28" ht="36.75" customHeight="1" x14ac:dyDescent="0.2">
      <c r="A26" s="161" t="s">
        <v>27</v>
      </c>
      <c r="B26" s="42" t="s">
        <v>28</v>
      </c>
      <c r="C26" s="43">
        <f>C27</f>
        <v>11800000</v>
      </c>
      <c r="D26" s="44"/>
      <c r="E26" s="44"/>
      <c r="F26" s="44"/>
      <c r="G26" s="44"/>
      <c r="H26" s="44"/>
      <c r="I26" s="41">
        <f t="shared" si="2"/>
        <v>11800000</v>
      </c>
      <c r="J26" s="44"/>
      <c r="K26" s="160">
        <f t="shared" si="0"/>
        <v>11800000</v>
      </c>
      <c r="L26" s="117"/>
      <c r="M26" s="117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</row>
    <row r="27" spans="1:28" ht="18" customHeight="1" x14ac:dyDescent="0.2">
      <c r="A27" s="162" t="s">
        <v>29</v>
      </c>
      <c r="B27" s="42" t="s">
        <v>30</v>
      </c>
      <c r="C27" s="45">
        <v>11800000</v>
      </c>
      <c r="D27" s="46"/>
      <c r="E27" s="46"/>
      <c r="F27" s="46"/>
      <c r="G27" s="46"/>
      <c r="H27" s="46"/>
      <c r="I27" s="41">
        <f t="shared" si="2"/>
        <v>11800000</v>
      </c>
      <c r="J27" s="44"/>
      <c r="K27" s="160">
        <f t="shared" si="0"/>
        <v>11800000</v>
      </c>
      <c r="L27" s="117"/>
      <c r="M27" s="117"/>
      <c r="N27" s="118" t="s">
        <v>31</v>
      </c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</row>
    <row r="28" spans="1:28" ht="39" customHeight="1" x14ac:dyDescent="0.2">
      <c r="A28" s="163" t="s">
        <v>32</v>
      </c>
      <c r="B28" s="47" t="s">
        <v>33</v>
      </c>
      <c r="C28" s="48">
        <f t="shared" ref="C28:H28" si="4">C29+C30</f>
        <v>179566388</v>
      </c>
      <c r="D28" s="49">
        <f t="shared" si="4"/>
        <v>0</v>
      </c>
      <c r="E28" s="49">
        <f t="shared" si="4"/>
        <v>0</v>
      </c>
      <c r="F28" s="49">
        <f t="shared" si="4"/>
        <v>0</v>
      </c>
      <c r="G28" s="49">
        <f t="shared" si="4"/>
        <v>0</v>
      </c>
      <c r="H28" s="49">
        <f t="shared" si="4"/>
        <v>0</v>
      </c>
      <c r="I28" s="50">
        <f t="shared" si="2"/>
        <v>179566388</v>
      </c>
      <c r="J28" s="49">
        <f>J29+J30</f>
        <v>0</v>
      </c>
      <c r="K28" s="164">
        <f t="shared" si="0"/>
        <v>179566388</v>
      </c>
      <c r="L28" s="117"/>
      <c r="M28" s="117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</row>
    <row r="29" spans="1:28" ht="27" customHeight="1" x14ac:dyDescent="0.2">
      <c r="A29" s="165" t="s">
        <v>34</v>
      </c>
      <c r="B29" s="51" t="s">
        <v>35</v>
      </c>
      <c r="C29" s="52">
        <v>3659363</v>
      </c>
      <c r="D29" s="53"/>
      <c r="E29" s="53"/>
      <c r="F29" s="53"/>
      <c r="G29" s="53"/>
      <c r="H29" s="53"/>
      <c r="I29" s="41">
        <f t="shared" si="2"/>
        <v>3659363</v>
      </c>
      <c r="J29" s="44"/>
      <c r="K29" s="160">
        <f t="shared" si="0"/>
        <v>3659363</v>
      </c>
      <c r="L29" s="117"/>
      <c r="M29" s="117"/>
      <c r="N29" s="106" t="s">
        <v>36</v>
      </c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</row>
    <row r="30" spans="1:28" ht="24" customHeight="1" x14ac:dyDescent="0.2">
      <c r="A30" s="165" t="s">
        <v>37</v>
      </c>
      <c r="B30" s="51" t="s">
        <v>38</v>
      </c>
      <c r="C30" s="54">
        <v>175907025</v>
      </c>
      <c r="D30" s="53"/>
      <c r="E30" s="53"/>
      <c r="F30" s="53"/>
      <c r="G30" s="53"/>
      <c r="H30" s="53"/>
      <c r="I30" s="41">
        <f t="shared" si="2"/>
        <v>175907025</v>
      </c>
      <c r="J30" s="44"/>
      <c r="K30" s="160">
        <f t="shared" si="0"/>
        <v>175907025</v>
      </c>
      <c r="L30" s="117"/>
      <c r="M30" s="117"/>
      <c r="N30" s="106" t="s">
        <v>39</v>
      </c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</row>
    <row r="31" spans="1:28" ht="29.25" customHeight="1" x14ac:dyDescent="0.2">
      <c r="A31" s="166" t="s">
        <v>40</v>
      </c>
      <c r="B31" s="51" t="s">
        <v>41</v>
      </c>
      <c r="C31" s="54">
        <v>0</v>
      </c>
      <c r="D31" s="53"/>
      <c r="E31" s="53"/>
      <c r="F31" s="53"/>
      <c r="G31" s="53"/>
      <c r="H31" s="53"/>
      <c r="I31" s="41">
        <f t="shared" si="2"/>
        <v>0</v>
      </c>
      <c r="J31" s="44"/>
      <c r="K31" s="160">
        <f t="shared" si="0"/>
        <v>0</v>
      </c>
      <c r="L31" s="117"/>
      <c r="M31" s="117"/>
      <c r="N31" s="106" t="s">
        <v>42</v>
      </c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</row>
    <row r="32" spans="1:28" ht="18" customHeight="1" x14ac:dyDescent="0.2">
      <c r="A32" s="167" t="s">
        <v>43</v>
      </c>
      <c r="B32" s="51" t="s">
        <v>44</v>
      </c>
      <c r="C32" s="54">
        <v>56772237</v>
      </c>
      <c r="D32" s="53"/>
      <c r="E32" s="53"/>
      <c r="F32" s="53"/>
      <c r="G32" s="53"/>
      <c r="H32" s="53"/>
      <c r="I32" s="41">
        <f t="shared" si="2"/>
        <v>56772237</v>
      </c>
      <c r="J32" s="44"/>
      <c r="K32" s="160">
        <f t="shared" si="0"/>
        <v>56772237</v>
      </c>
      <c r="L32" s="117"/>
      <c r="M32" s="117"/>
      <c r="N32" s="106" t="s">
        <v>45</v>
      </c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</row>
    <row r="33" spans="1:28" ht="18" customHeight="1" x14ac:dyDescent="0.2">
      <c r="A33" s="168" t="s">
        <v>46</v>
      </c>
      <c r="B33" s="55" t="s">
        <v>47</v>
      </c>
      <c r="C33" s="56">
        <f t="shared" ref="C33:H33" si="5">C34+C35+C36+C37</f>
        <v>103278863</v>
      </c>
      <c r="D33" s="57">
        <f t="shared" si="5"/>
        <v>0</v>
      </c>
      <c r="E33" s="57">
        <f t="shared" si="5"/>
        <v>0</v>
      </c>
      <c r="F33" s="57">
        <f t="shared" si="5"/>
        <v>0</v>
      </c>
      <c r="G33" s="57">
        <f t="shared" si="5"/>
        <v>0</v>
      </c>
      <c r="H33" s="57">
        <f t="shared" si="5"/>
        <v>0</v>
      </c>
      <c r="I33" s="50">
        <f t="shared" si="2"/>
        <v>103278863</v>
      </c>
      <c r="J33" s="57">
        <f>J34+J35+J36+J37</f>
        <v>0</v>
      </c>
      <c r="K33" s="164">
        <f t="shared" si="0"/>
        <v>103278863</v>
      </c>
      <c r="L33" s="117"/>
      <c r="M33" s="117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</row>
    <row r="34" spans="1:28" ht="18" customHeight="1" x14ac:dyDescent="0.2">
      <c r="A34" s="169" t="s">
        <v>48</v>
      </c>
      <c r="B34" s="51" t="s">
        <v>49</v>
      </c>
      <c r="C34" s="54">
        <v>86308000</v>
      </c>
      <c r="D34" s="53"/>
      <c r="E34" s="53"/>
      <c r="F34" s="53"/>
      <c r="G34" s="53"/>
      <c r="H34" s="53"/>
      <c r="I34" s="41">
        <f t="shared" si="2"/>
        <v>86308000</v>
      </c>
      <c r="J34" s="44"/>
      <c r="K34" s="160">
        <f t="shared" si="0"/>
        <v>86308000</v>
      </c>
      <c r="L34" s="117"/>
      <c r="M34" s="117"/>
      <c r="N34" s="106" t="s">
        <v>50</v>
      </c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</row>
    <row r="35" spans="1:28" ht="24.75" customHeight="1" x14ac:dyDescent="0.2">
      <c r="A35" s="165" t="s">
        <v>51</v>
      </c>
      <c r="B35" s="51" t="s">
        <v>52</v>
      </c>
      <c r="C35" s="54">
        <v>0</v>
      </c>
      <c r="D35" s="53"/>
      <c r="E35" s="53"/>
      <c r="F35" s="53"/>
      <c r="G35" s="53"/>
      <c r="H35" s="53"/>
      <c r="I35" s="41">
        <f t="shared" si="2"/>
        <v>0</v>
      </c>
      <c r="J35" s="44"/>
      <c r="K35" s="160">
        <f t="shared" si="0"/>
        <v>0</v>
      </c>
      <c r="L35" s="117"/>
      <c r="M35" s="117"/>
      <c r="N35" s="106" t="s">
        <v>53</v>
      </c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</row>
    <row r="36" spans="1:28" ht="18" customHeight="1" x14ac:dyDescent="0.2">
      <c r="A36" s="169" t="s">
        <v>54</v>
      </c>
      <c r="B36" s="51" t="s">
        <v>55</v>
      </c>
      <c r="C36" s="54">
        <v>147892</v>
      </c>
      <c r="D36" s="53"/>
      <c r="E36" s="53"/>
      <c r="F36" s="53"/>
      <c r="G36" s="53"/>
      <c r="H36" s="53"/>
      <c r="I36" s="41">
        <f t="shared" si="2"/>
        <v>147892</v>
      </c>
      <c r="J36" s="44"/>
      <c r="K36" s="160">
        <f t="shared" si="0"/>
        <v>147892</v>
      </c>
      <c r="L36" s="117"/>
      <c r="M36" s="117"/>
      <c r="N36" s="106" t="s">
        <v>56</v>
      </c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</row>
    <row r="37" spans="1:28" ht="41.25" customHeight="1" x14ac:dyDescent="0.2">
      <c r="A37" s="165" t="s">
        <v>57</v>
      </c>
      <c r="B37" s="51" t="s">
        <v>58</v>
      </c>
      <c r="C37" s="54">
        <v>16822971</v>
      </c>
      <c r="D37" s="53"/>
      <c r="E37" s="53"/>
      <c r="F37" s="53"/>
      <c r="G37" s="53"/>
      <c r="H37" s="53"/>
      <c r="I37" s="41">
        <f t="shared" si="2"/>
        <v>16822971</v>
      </c>
      <c r="J37" s="44"/>
      <c r="K37" s="160">
        <f t="shared" si="0"/>
        <v>16822971</v>
      </c>
      <c r="L37" s="117"/>
      <c r="M37" s="117"/>
      <c r="N37" s="106" t="s">
        <v>59</v>
      </c>
      <c r="O37" s="106"/>
      <c r="P37" s="106"/>
      <c r="Q37" s="106" t="s">
        <v>60</v>
      </c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</row>
    <row r="38" spans="1:28" ht="18" customHeight="1" x14ac:dyDescent="0.2">
      <c r="A38" s="167" t="s">
        <v>61</v>
      </c>
      <c r="B38" s="51" t="s">
        <v>62</v>
      </c>
      <c r="C38" s="54">
        <v>3893441</v>
      </c>
      <c r="D38" s="53"/>
      <c r="E38" s="53"/>
      <c r="F38" s="53"/>
      <c r="G38" s="53"/>
      <c r="H38" s="53"/>
      <c r="I38" s="41">
        <f t="shared" si="2"/>
        <v>3893441</v>
      </c>
      <c r="J38" s="44"/>
      <c r="K38" s="160">
        <f t="shared" si="0"/>
        <v>3893441</v>
      </c>
      <c r="L38" s="117"/>
      <c r="M38" s="117"/>
      <c r="N38" s="106">
        <v>18.02</v>
      </c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</row>
    <row r="39" spans="1:28" ht="18" customHeight="1" x14ac:dyDescent="0.2">
      <c r="A39" s="170" t="s">
        <v>63</v>
      </c>
      <c r="B39" s="51" t="s">
        <v>64</v>
      </c>
      <c r="C39" s="171">
        <v>36046157</v>
      </c>
      <c r="D39" s="58">
        <v>18113368</v>
      </c>
      <c r="E39" s="59">
        <v>10705478</v>
      </c>
      <c r="F39" s="53"/>
      <c r="G39" s="53"/>
      <c r="H39" s="60"/>
      <c r="I39" s="41">
        <f>SUM(C39:H39)</f>
        <v>64865003</v>
      </c>
      <c r="J39" s="44"/>
      <c r="K39" s="160">
        <f t="shared" si="0"/>
        <v>64865003</v>
      </c>
      <c r="L39" s="117"/>
      <c r="M39" s="117"/>
      <c r="N39" s="106" t="s">
        <v>65</v>
      </c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</row>
    <row r="40" spans="1:28" ht="18" customHeight="1" x14ac:dyDescent="0.2">
      <c r="A40" s="167" t="s">
        <v>66</v>
      </c>
      <c r="B40" s="51" t="s">
        <v>67</v>
      </c>
      <c r="C40" s="54">
        <v>860702</v>
      </c>
      <c r="D40" s="60"/>
      <c r="E40" s="60"/>
      <c r="F40" s="53"/>
      <c r="G40" s="53"/>
      <c r="H40" s="53"/>
      <c r="I40" s="41">
        <f t="shared" ref="I40:I105" si="6">SUM(C40:H40)</f>
        <v>860702</v>
      </c>
      <c r="J40" s="44"/>
      <c r="K40" s="160">
        <f t="shared" si="0"/>
        <v>860702</v>
      </c>
      <c r="L40" s="117"/>
      <c r="M40" s="117"/>
      <c r="N40" s="106" t="s">
        <v>68</v>
      </c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</row>
    <row r="41" spans="1:28" ht="18" customHeight="1" x14ac:dyDescent="0.2">
      <c r="A41" s="167" t="s">
        <v>69</v>
      </c>
      <c r="B41" s="51" t="s">
        <v>70</v>
      </c>
      <c r="C41" s="43">
        <v>0</v>
      </c>
      <c r="D41" s="61">
        <v>1319736</v>
      </c>
      <c r="E41" s="59">
        <v>4572522</v>
      </c>
      <c r="F41" s="62"/>
      <c r="G41" s="63"/>
      <c r="H41" s="53"/>
      <c r="I41" s="41">
        <f t="shared" si="6"/>
        <v>5892258</v>
      </c>
      <c r="J41" s="44"/>
      <c r="K41" s="160">
        <f t="shared" si="0"/>
        <v>5892258</v>
      </c>
      <c r="L41" s="117"/>
      <c r="M41" s="117"/>
      <c r="N41" s="106" t="s">
        <v>71</v>
      </c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</row>
    <row r="42" spans="1:28" ht="18" customHeight="1" x14ac:dyDescent="0.2">
      <c r="A42" s="172" t="s">
        <v>72</v>
      </c>
      <c r="B42" s="51"/>
      <c r="C42" s="43"/>
      <c r="D42" s="61"/>
      <c r="E42" s="59"/>
      <c r="F42" s="62"/>
      <c r="G42" s="63"/>
      <c r="H42" s="53"/>
      <c r="I42" s="41"/>
      <c r="J42" s="44"/>
      <c r="K42" s="160"/>
      <c r="L42" s="117"/>
      <c r="M42" s="117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</row>
    <row r="43" spans="1:28" ht="18" customHeight="1" x14ac:dyDescent="0.2">
      <c r="A43" s="172" t="s">
        <v>73</v>
      </c>
      <c r="B43" s="51"/>
      <c r="C43" s="43"/>
      <c r="D43" s="61"/>
      <c r="E43" s="59"/>
      <c r="F43" s="62"/>
      <c r="G43" s="63"/>
      <c r="H43" s="53"/>
      <c r="I43" s="41"/>
      <c r="J43" s="44"/>
      <c r="K43" s="160"/>
      <c r="L43" s="117"/>
      <c r="M43" s="117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</row>
    <row r="44" spans="1:28" ht="18" customHeight="1" x14ac:dyDescent="0.2">
      <c r="A44" s="173" t="s">
        <v>74</v>
      </c>
      <c r="B44" s="47" t="s">
        <v>75</v>
      </c>
      <c r="C44" s="48">
        <f>C45+C46</f>
        <v>265595621</v>
      </c>
      <c r="D44" s="49">
        <f>D45+D46</f>
        <v>45709125</v>
      </c>
      <c r="E44" s="49"/>
      <c r="F44" s="49">
        <f>F45+F46</f>
        <v>0</v>
      </c>
      <c r="G44" s="49">
        <f>G45+G46</f>
        <v>0</v>
      </c>
      <c r="H44" s="49">
        <f>H45+H46</f>
        <v>0</v>
      </c>
      <c r="I44" s="50">
        <f t="shared" si="6"/>
        <v>311304746</v>
      </c>
      <c r="J44" s="49">
        <f>J45+J46</f>
        <v>0</v>
      </c>
      <c r="K44" s="164">
        <f t="shared" si="0"/>
        <v>311304746</v>
      </c>
      <c r="L44" s="117"/>
      <c r="M44" s="117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</row>
    <row r="45" spans="1:28" ht="18" customHeight="1" x14ac:dyDescent="0.2">
      <c r="A45" s="169" t="s">
        <v>76</v>
      </c>
      <c r="B45" s="51" t="s">
        <v>77</v>
      </c>
      <c r="C45" s="54">
        <v>257548758</v>
      </c>
      <c r="D45" s="53"/>
      <c r="E45" s="53"/>
      <c r="F45" s="53"/>
      <c r="G45" s="53"/>
      <c r="H45" s="53"/>
      <c r="I45" s="41">
        <f t="shared" si="6"/>
        <v>257548758</v>
      </c>
      <c r="J45" s="44"/>
      <c r="K45" s="160">
        <f t="shared" si="0"/>
        <v>257548758</v>
      </c>
      <c r="L45" s="117"/>
      <c r="M45" s="117"/>
      <c r="N45" s="106" t="s">
        <v>78</v>
      </c>
      <c r="O45" s="106"/>
      <c r="P45" s="107" t="s">
        <v>79</v>
      </c>
      <c r="Q45" s="106"/>
      <c r="R45" s="106"/>
      <c r="S45" s="106"/>
      <c r="T45" s="106"/>
      <c r="U45" s="106"/>
      <c r="V45" s="128">
        <v>60000</v>
      </c>
      <c r="W45" s="106" t="s">
        <v>80</v>
      </c>
      <c r="X45" s="106" t="s">
        <v>81</v>
      </c>
      <c r="Y45" s="106"/>
      <c r="Z45" s="106"/>
      <c r="AA45" s="106"/>
      <c r="AB45" s="106"/>
    </row>
    <row r="46" spans="1:28" ht="18" customHeight="1" x14ac:dyDescent="0.2">
      <c r="A46" s="169" t="s">
        <v>82</v>
      </c>
      <c r="B46" s="51" t="s">
        <v>83</v>
      </c>
      <c r="C46" s="64">
        <v>8046863</v>
      </c>
      <c r="D46" s="63">
        <v>45709125</v>
      </c>
      <c r="E46" s="65"/>
      <c r="F46" s="53"/>
      <c r="G46" s="53"/>
      <c r="H46" s="60"/>
      <c r="I46" s="41">
        <f t="shared" si="6"/>
        <v>53755988</v>
      </c>
      <c r="J46" s="66"/>
      <c r="K46" s="160">
        <f t="shared" si="0"/>
        <v>53755988</v>
      </c>
      <c r="L46" s="117"/>
      <c r="M46" s="117"/>
      <c r="N46" s="106" t="s">
        <v>84</v>
      </c>
      <c r="O46" s="106"/>
      <c r="P46" s="129" t="s">
        <v>85</v>
      </c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</row>
    <row r="47" spans="1:28" ht="18" customHeight="1" x14ac:dyDescent="0.2">
      <c r="A47" s="159" t="s">
        <v>86</v>
      </c>
      <c r="B47" s="42" t="s">
        <v>87</v>
      </c>
      <c r="C47" s="54">
        <v>10634098</v>
      </c>
      <c r="D47" s="40"/>
      <c r="E47" s="105"/>
      <c r="F47" s="46"/>
      <c r="G47" s="46"/>
      <c r="H47" s="44">
        <v>0</v>
      </c>
      <c r="I47" s="41">
        <f t="shared" si="6"/>
        <v>10634098</v>
      </c>
      <c r="J47" s="44"/>
      <c r="K47" s="160">
        <f t="shared" si="0"/>
        <v>10634098</v>
      </c>
      <c r="L47" s="117"/>
      <c r="M47" s="117"/>
      <c r="N47" s="106" t="s">
        <v>88</v>
      </c>
      <c r="O47" s="106" t="s">
        <v>89</v>
      </c>
      <c r="P47" s="106"/>
      <c r="Q47" s="106"/>
      <c r="R47" s="106" t="s">
        <v>90</v>
      </c>
      <c r="S47" s="106">
        <v>0</v>
      </c>
      <c r="T47" s="106" t="s">
        <v>91</v>
      </c>
      <c r="U47" s="106" t="s">
        <v>92</v>
      </c>
      <c r="V47" s="106"/>
      <c r="W47" s="106" t="s">
        <v>93</v>
      </c>
      <c r="X47" s="106"/>
      <c r="Y47" s="106"/>
      <c r="Z47" s="106"/>
      <c r="AA47" s="106"/>
      <c r="AB47" s="106"/>
    </row>
    <row r="48" spans="1:28" ht="18" customHeight="1" x14ac:dyDescent="0.25">
      <c r="A48" s="174" t="s">
        <v>94</v>
      </c>
      <c r="B48" s="67" t="s">
        <v>87</v>
      </c>
      <c r="C48" s="37">
        <f t="shared" ref="C48:H48" si="7">C49+C60+C61+C64+C65</f>
        <v>670491621</v>
      </c>
      <c r="D48" s="37">
        <f t="shared" si="7"/>
        <v>65142229</v>
      </c>
      <c r="E48" s="37">
        <f t="shared" si="7"/>
        <v>15278000</v>
      </c>
      <c r="F48" s="37">
        <f t="shared" si="7"/>
        <v>0</v>
      </c>
      <c r="G48" s="37">
        <f t="shared" si="7"/>
        <v>0</v>
      </c>
      <c r="H48" s="37">
        <f t="shared" si="7"/>
        <v>0</v>
      </c>
      <c r="I48" s="37">
        <f t="shared" si="6"/>
        <v>750911850</v>
      </c>
      <c r="J48" s="37">
        <f>J49</f>
        <v>45709125</v>
      </c>
      <c r="K48" s="158">
        <f t="shared" si="0"/>
        <v>705202725</v>
      </c>
      <c r="L48" s="116"/>
      <c r="M48" s="116"/>
      <c r="N48" s="106"/>
      <c r="O48" s="106"/>
      <c r="P48" s="106"/>
      <c r="Q48" s="106"/>
      <c r="R48" s="106" t="s">
        <v>95</v>
      </c>
      <c r="S48" s="130">
        <v>18000</v>
      </c>
      <c r="T48" s="106" t="s">
        <v>96</v>
      </c>
      <c r="U48" s="106" t="s">
        <v>97</v>
      </c>
      <c r="V48" s="106"/>
      <c r="W48" s="106" t="s">
        <v>98</v>
      </c>
      <c r="X48" s="106"/>
      <c r="Y48" s="106"/>
      <c r="Z48" s="106"/>
      <c r="AA48" s="106"/>
      <c r="AB48" s="106"/>
    </row>
    <row r="49" spans="1:28" ht="18" customHeight="1" x14ac:dyDescent="0.2">
      <c r="A49" s="175" t="s">
        <v>99</v>
      </c>
      <c r="B49" s="47" t="s">
        <v>100</v>
      </c>
      <c r="C49" s="69">
        <f t="shared" ref="C49:H49" si="8">C50+C51+C52+C53+C54+C55+C56+C57+C58+C59</f>
        <v>561011884</v>
      </c>
      <c r="D49" s="69">
        <f t="shared" si="8"/>
        <v>64814129</v>
      </c>
      <c r="E49" s="69">
        <f t="shared" si="8"/>
        <v>13874000</v>
      </c>
      <c r="F49" s="69">
        <f t="shared" si="8"/>
        <v>0</v>
      </c>
      <c r="G49" s="69">
        <f t="shared" si="8"/>
        <v>0</v>
      </c>
      <c r="H49" s="69">
        <f t="shared" si="8"/>
        <v>0</v>
      </c>
      <c r="I49" s="70">
        <f t="shared" si="6"/>
        <v>639700013</v>
      </c>
      <c r="J49" s="69">
        <f>J50+J51+J52+J53+J54+J55+J56+J57+J58+J59</f>
        <v>45709125</v>
      </c>
      <c r="K49" s="176">
        <f t="shared" si="0"/>
        <v>593990888</v>
      </c>
      <c r="L49" s="119"/>
      <c r="M49" s="119"/>
      <c r="N49" s="106"/>
      <c r="O49" s="106"/>
      <c r="P49" s="106"/>
      <c r="Q49" s="106"/>
      <c r="R49" s="106" t="s">
        <v>101</v>
      </c>
      <c r="S49" s="130">
        <f>J86</f>
        <v>0</v>
      </c>
      <c r="T49" s="106"/>
      <c r="U49" s="106"/>
      <c r="V49" s="106"/>
      <c r="W49" s="106" t="s">
        <v>98</v>
      </c>
      <c r="X49" s="106"/>
      <c r="Y49" s="106"/>
      <c r="Z49" s="106"/>
      <c r="AA49" s="106"/>
      <c r="AB49" s="106"/>
    </row>
    <row r="50" spans="1:28" ht="18" customHeight="1" x14ac:dyDescent="0.2">
      <c r="A50" s="177" t="s">
        <v>102</v>
      </c>
      <c r="B50" s="51" t="s">
        <v>103</v>
      </c>
      <c r="C50" s="171">
        <v>84344000</v>
      </c>
      <c r="D50" s="59">
        <v>31213641</v>
      </c>
      <c r="E50" s="59">
        <v>8040000</v>
      </c>
      <c r="F50" s="53"/>
      <c r="G50" s="53"/>
      <c r="H50" s="60"/>
      <c r="I50" s="41">
        <f t="shared" si="6"/>
        <v>123597641</v>
      </c>
      <c r="J50" s="44"/>
      <c r="K50" s="160">
        <f t="shared" si="0"/>
        <v>123597641</v>
      </c>
      <c r="L50" s="117"/>
      <c r="M50" s="117"/>
      <c r="N50" s="106"/>
      <c r="O50" s="106"/>
      <c r="P50" s="106"/>
      <c r="Q50" s="106"/>
      <c r="R50" s="106" t="s">
        <v>104</v>
      </c>
      <c r="S50" s="130">
        <f>P94+P99</f>
        <v>17147025</v>
      </c>
      <c r="T50" s="106" t="s">
        <v>105</v>
      </c>
      <c r="U50" s="106"/>
      <c r="V50" s="106"/>
      <c r="W50" s="106" t="s">
        <v>98</v>
      </c>
      <c r="X50" s="131"/>
      <c r="Y50" s="106"/>
      <c r="Z50" s="106"/>
      <c r="AA50" s="106"/>
      <c r="AB50" s="106"/>
    </row>
    <row r="51" spans="1:28" ht="18" customHeight="1" x14ac:dyDescent="0.2">
      <c r="A51" s="177" t="s">
        <v>106</v>
      </c>
      <c r="B51" s="51" t="s">
        <v>107</v>
      </c>
      <c r="C51" s="64">
        <v>118575690</v>
      </c>
      <c r="D51" s="59">
        <v>32804758</v>
      </c>
      <c r="E51" s="59">
        <v>5634000</v>
      </c>
      <c r="F51" s="53"/>
      <c r="G51" s="53"/>
      <c r="H51" s="60"/>
      <c r="I51" s="41">
        <f t="shared" si="6"/>
        <v>157014448</v>
      </c>
      <c r="J51" s="44"/>
      <c r="K51" s="160">
        <f t="shared" si="0"/>
        <v>157014448</v>
      </c>
      <c r="L51" s="117"/>
      <c r="M51" s="117"/>
      <c r="N51" s="106"/>
      <c r="O51" s="106"/>
      <c r="P51" s="106"/>
      <c r="Q51" s="106"/>
      <c r="R51" s="106" t="s">
        <v>108</v>
      </c>
      <c r="S51" s="130">
        <f>P95+P98</f>
        <v>8000000</v>
      </c>
      <c r="T51" s="106" t="s">
        <v>109</v>
      </c>
      <c r="U51" s="106"/>
      <c r="V51" s="106"/>
      <c r="W51" s="106" t="s">
        <v>98</v>
      </c>
      <c r="X51" s="106"/>
      <c r="Y51" s="106"/>
      <c r="Z51" s="106"/>
      <c r="AA51" s="106"/>
      <c r="AB51" s="106"/>
    </row>
    <row r="52" spans="1:28" ht="18" customHeight="1" x14ac:dyDescent="0.2">
      <c r="A52" s="178" t="s">
        <v>110</v>
      </c>
      <c r="B52" s="51" t="s">
        <v>111</v>
      </c>
      <c r="C52" s="64">
        <v>8612035</v>
      </c>
      <c r="D52" s="60"/>
      <c r="E52" s="60"/>
      <c r="F52" s="53"/>
      <c r="G52" s="53"/>
      <c r="H52" s="53"/>
      <c r="I52" s="41">
        <f t="shared" si="6"/>
        <v>8612035</v>
      </c>
      <c r="J52" s="44"/>
      <c r="K52" s="160">
        <f t="shared" si="0"/>
        <v>8612035</v>
      </c>
      <c r="L52" s="117"/>
      <c r="M52" s="117"/>
      <c r="N52" s="106"/>
      <c r="O52" s="106"/>
      <c r="P52" s="106" t="s">
        <v>112</v>
      </c>
      <c r="Q52" s="106"/>
      <c r="R52" s="106" t="s">
        <v>113</v>
      </c>
      <c r="S52" s="130">
        <f>P93+P97</f>
        <v>7000000</v>
      </c>
      <c r="T52" s="106"/>
      <c r="U52" s="106"/>
      <c r="V52" s="106"/>
      <c r="W52" s="106" t="s">
        <v>98</v>
      </c>
      <c r="X52" s="106"/>
      <c r="Y52" s="106"/>
      <c r="Z52" s="106"/>
      <c r="AA52" s="106"/>
      <c r="AB52" s="106"/>
    </row>
    <row r="53" spans="1:28" ht="18" customHeight="1" x14ac:dyDescent="0.2">
      <c r="A53" s="177" t="s">
        <v>114</v>
      </c>
      <c r="B53" s="51" t="s">
        <v>115</v>
      </c>
      <c r="C53" s="64">
        <v>12000000</v>
      </c>
      <c r="D53" s="53"/>
      <c r="E53" s="53"/>
      <c r="F53" s="53"/>
      <c r="G53" s="53"/>
      <c r="H53" s="53"/>
      <c r="I53" s="41">
        <f t="shared" si="6"/>
        <v>12000000</v>
      </c>
      <c r="J53" s="44"/>
      <c r="K53" s="160">
        <f t="shared" si="0"/>
        <v>12000000</v>
      </c>
      <c r="L53" s="117"/>
      <c r="M53" s="117"/>
      <c r="N53" s="132" t="s">
        <v>116</v>
      </c>
      <c r="O53" s="106" t="s">
        <v>117</v>
      </c>
      <c r="P53" s="106" t="s">
        <v>118</v>
      </c>
      <c r="Q53" s="106"/>
      <c r="R53" s="106" t="s">
        <v>119</v>
      </c>
      <c r="S53" s="130">
        <f>J68</f>
        <v>0</v>
      </c>
      <c r="T53" s="106" t="s">
        <v>120</v>
      </c>
      <c r="U53" s="106"/>
      <c r="V53" s="106"/>
      <c r="W53" s="106"/>
      <c r="X53" s="106"/>
      <c r="Y53" s="106"/>
      <c r="Z53" s="106"/>
      <c r="AA53" s="106"/>
      <c r="AB53" s="106"/>
    </row>
    <row r="54" spans="1:28" ht="18" customHeight="1" x14ac:dyDescent="0.2">
      <c r="A54" s="178" t="s">
        <v>121</v>
      </c>
      <c r="B54" s="51" t="s">
        <v>122</v>
      </c>
      <c r="C54" s="64">
        <v>10000</v>
      </c>
      <c r="D54" s="53"/>
      <c r="E54" s="53"/>
      <c r="F54" s="53"/>
      <c r="G54" s="53"/>
      <c r="H54" s="53"/>
      <c r="I54" s="41">
        <f t="shared" si="6"/>
        <v>10000</v>
      </c>
      <c r="J54" s="44"/>
      <c r="K54" s="160">
        <f t="shared" si="0"/>
        <v>10000</v>
      </c>
      <c r="L54" s="117"/>
      <c r="M54" s="117"/>
      <c r="N54" s="133" t="s">
        <v>123</v>
      </c>
      <c r="O54" s="133" t="s">
        <v>124</v>
      </c>
      <c r="P54" s="107" t="s">
        <v>125</v>
      </c>
      <c r="Q54" s="106"/>
      <c r="R54" s="106" t="s">
        <v>126</v>
      </c>
      <c r="S54" s="130">
        <v>0</v>
      </c>
      <c r="T54" s="106" t="s">
        <v>109</v>
      </c>
      <c r="U54" s="106"/>
      <c r="V54" s="106"/>
      <c r="W54" s="106"/>
      <c r="X54" s="106"/>
      <c r="Y54" s="106"/>
      <c r="Z54" s="106"/>
      <c r="AA54" s="106"/>
      <c r="AB54" s="106"/>
    </row>
    <row r="55" spans="1:28" ht="18" customHeight="1" x14ac:dyDescent="0.2">
      <c r="A55" s="177" t="s">
        <v>127</v>
      </c>
      <c r="B55" s="51" t="s">
        <v>128</v>
      </c>
      <c r="C55" s="64">
        <f>45447025+1262100+18000</f>
        <v>46727125</v>
      </c>
      <c r="D55" s="60"/>
      <c r="E55" s="60"/>
      <c r="F55" s="53"/>
      <c r="G55" s="53"/>
      <c r="H55" s="53"/>
      <c r="I55" s="71">
        <f>SUM(C55:H55)</f>
        <v>46727125</v>
      </c>
      <c r="J55" s="72">
        <f>P96+P100+P86</f>
        <v>45709125</v>
      </c>
      <c r="K55" s="179">
        <f>I55-J55</f>
        <v>1018000</v>
      </c>
      <c r="L55" s="117"/>
      <c r="M55" s="117"/>
      <c r="N55" s="123" t="s">
        <v>97</v>
      </c>
      <c r="O55" s="112" t="s">
        <v>129</v>
      </c>
      <c r="P55" s="107" t="s">
        <v>130</v>
      </c>
      <c r="Q55" s="107"/>
      <c r="R55" s="106" t="s">
        <v>131</v>
      </c>
      <c r="S55" s="130">
        <v>1000000</v>
      </c>
      <c r="T55" s="106" t="s">
        <v>132</v>
      </c>
      <c r="U55" s="106"/>
      <c r="V55" s="106"/>
      <c r="W55" s="106"/>
      <c r="X55" s="106"/>
      <c r="Y55" s="106"/>
      <c r="Z55" s="106"/>
      <c r="AA55" s="106"/>
      <c r="AB55" s="106"/>
    </row>
    <row r="56" spans="1:28" ht="18" customHeight="1" x14ac:dyDescent="0.2">
      <c r="A56" s="178" t="s">
        <v>133</v>
      </c>
      <c r="B56" s="51" t="s">
        <v>134</v>
      </c>
      <c r="C56" s="73">
        <v>9748000</v>
      </c>
      <c r="D56" s="60"/>
      <c r="E56" s="53"/>
      <c r="F56" s="53"/>
      <c r="G56" s="53"/>
      <c r="H56" s="53"/>
      <c r="I56" s="41">
        <f t="shared" si="6"/>
        <v>9748000</v>
      </c>
      <c r="J56" s="44"/>
      <c r="K56" s="160">
        <f t="shared" si="0"/>
        <v>9748000</v>
      </c>
      <c r="L56" s="117"/>
      <c r="M56" s="120" t="s">
        <v>135</v>
      </c>
      <c r="N56" s="120"/>
      <c r="O56" s="106"/>
      <c r="P56" s="106"/>
      <c r="Q56" s="106"/>
      <c r="R56" s="134" t="s">
        <v>136</v>
      </c>
      <c r="S56" s="134"/>
      <c r="T56" s="106" t="s">
        <v>137</v>
      </c>
      <c r="U56" s="106"/>
      <c r="V56" s="135">
        <f>S55+S53+S48+S54</f>
        <v>1018000</v>
      </c>
      <c r="W56" s="106" t="s">
        <v>138</v>
      </c>
      <c r="X56" s="106"/>
      <c r="Y56" s="106"/>
      <c r="Z56" s="106"/>
      <c r="AA56" s="106"/>
      <c r="AB56" s="106"/>
    </row>
    <row r="57" spans="1:28" ht="21.75" customHeight="1" x14ac:dyDescent="0.2">
      <c r="A57" s="180" t="s">
        <v>139</v>
      </c>
      <c r="B57" s="42" t="s">
        <v>140</v>
      </c>
      <c r="C57" s="74">
        <f>3600+10140210+141880800+73601784</f>
        <v>225626394</v>
      </c>
      <c r="D57" s="44"/>
      <c r="E57" s="75"/>
      <c r="F57" s="46"/>
      <c r="G57" s="63">
        <v>0</v>
      </c>
      <c r="H57" s="46"/>
      <c r="I57" s="41">
        <f t="shared" si="6"/>
        <v>225626394</v>
      </c>
      <c r="J57" s="44"/>
      <c r="K57" s="160">
        <f t="shared" si="0"/>
        <v>225626394</v>
      </c>
      <c r="L57" s="117"/>
      <c r="M57" s="117"/>
      <c r="N57" s="106" t="s">
        <v>141</v>
      </c>
      <c r="O57" s="106"/>
      <c r="P57" s="106"/>
      <c r="Q57" s="106"/>
      <c r="R57" s="106" t="s">
        <v>142</v>
      </c>
      <c r="S57" s="106"/>
      <c r="T57" s="106"/>
      <c r="U57" s="106"/>
      <c r="V57" s="106"/>
      <c r="W57" s="106"/>
      <c r="X57" s="106"/>
      <c r="Y57" s="106"/>
      <c r="Z57" s="106"/>
      <c r="AA57" s="106"/>
      <c r="AB57" s="106"/>
    </row>
    <row r="58" spans="1:28" ht="18" customHeight="1" x14ac:dyDescent="0.2">
      <c r="A58" s="181" t="s">
        <v>143</v>
      </c>
      <c r="B58" s="42" t="s">
        <v>144</v>
      </c>
      <c r="C58" s="64">
        <v>52209640</v>
      </c>
      <c r="D58" s="46"/>
      <c r="E58" s="46"/>
      <c r="F58" s="46"/>
      <c r="G58" s="46"/>
      <c r="H58" s="46"/>
      <c r="I58" s="41">
        <f t="shared" si="6"/>
        <v>52209640</v>
      </c>
      <c r="J58" s="44"/>
      <c r="K58" s="160">
        <f t="shared" si="0"/>
        <v>52209640</v>
      </c>
      <c r="L58" s="117"/>
      <c r="M58" s="117"/>
      <c r="N58" s="106"/>
      <c r="O58" s="106"/>
      <c r="P58" s="106"/>
      <c r="Q58" s="106"/>
      <c r="R58" s="106" t="s">
        <v>145</v>
      </c>
      <c r="S58" s="106"/>
      <c r="T58" s="106"/>
      <c r="U58" s="106"/>
      <c r="V58" s="106"/>
      <c r="W58" s="106"/>
      <c r="X58" s="106"/>
      <c r="Y58" s="106"/>
      <c r="Z58" s="106"/>
      <c r="AA58" s="106"/>
      <c r="AB58" s="106"/>
    </row>
    <row r="59" spans="1:28" ht="18" customHeight="1" x14ac:dyDescent="0.2">
      <c r="A59" s="181" t="s">
        <v>146</v>
      </c>
      <c r="B59" s="42" t="s">
        <v>147</v>
      </c>
      <c r="C59" s="64">
        <v>3159000</v>
      </c>
      <c r="D59" s="63">
        <v>795730</v>
      </c>
      <c r="E59" s="63">
        <v>200000</v>
      </c>
      <c r="F59" s="46"/>
      <c r="G59" s="46"/>
      <c r="H59" s="46"/>
      <c r="I59" s="41">
        <f t="shared" si="6"/>
        <v>4154730</v>
      </c>
      <c r="J59" s="66"/>
      <c r="K59" s="160">
        <f t="shared" si="0"/>
        <v>4154730</v>
      </c>
      <c r="L59" s="117"/>
      <c r="M59" s="117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</row>
    <row r="60" spans="1:28" ht="18" customHeight="1" x14ac:dyDescent="0.2">
      <c r="A60" s="182" t="s">
        <v>148</v>
      </c>
      <c r="B60" s="76" t="s">
        <v>149</v>
      </c>
      <c r="C60" s="77">
        <v>88491037</v>
      </c>
      <c r="D60" s="78">
        <v>328100</v>
      </c>
      <c r="E60" s="79">
        <v>1404000</v>
      </c>
      <c r="F60" s="75"/>
      <c r="G60" s="80"/>
      <c r="H60" s="75"/>
      <c r="I60" s="41">
        <f t="shared" si="6"/>
        <v>90223137</v>
      </c>
      <c r="J60" s="81"/>
      <c r="K60" s="160"/>
      <c r="L60" s="117"/>
      <c r="M60" s="117"/>
      <c r="N60" s="106">
        <v>71</v>
      </c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</row>
    <row r="61" spans="1:28" ht="18" customHeight="1" x14ac:dyDescent="0.2">
      <c r="A61" s="183" t="s">
        <v>150</v>
      </c>
      <c r="B61" s="42" t="s">
        <v>151</v>
      </c>
      <c r="C61" s="82">
        <v>22363000</v>
      </c>
      <c r="D61" s="83"/>
      <c r="E61" s="83"/>
      <c r="F61" s="83"/>
      <c r="G61" s="84">
        <f>G62+G63</f>
        <v>0</v>
      </c>
      <c r="H61" s="83">
        <f>H62+H63</f>
        <v>0</v>
      </c>
      <c r="I61" s="41">
        <f t="shared" si="6"/>
        <v>22363000</v>
      </c>
      <c r="J61" s="83">
        <f>J62+J63</f>
        <v>0</v>
      </c>
      <c r="K61" s="160">
        <f t="shared" ref="K61:K118" si="9">I61-J61</f>
        <v>22363000</v>
      </c>
      <c r="L61" s="117"/>
      <c r="M61" s="117"/>
      <c r="N61" s="106" t="s">
        <v>152</v>
      </c>
      <c r="O61" s="106"/>
      <c r="P61" s="106"/>
      <c r="Q61" s="106"/>
      <c r="R61" s="106" t="s">
        <v>153</v>
      </c>
      <c r="S61" s="130">
        <f>C50+C51+C52+C53+C54+C55+C56+C61+C64+C58+C59-S48-S55-X75-X78-S54</f>
        <v>355094090</v>
      </c>
      <c r="T61" s="106"/>
      <c r="U61" s="106" t="s">
        <v>154</v>
      </c>
      <c r="V61" s="106"/>
      <c r="W61" s="106"/>
      <c r="X61" s="106"/>
      <c r="Y61" s="106"/>
      <c r="Z61" s="106"/>
      <c r="AA61" s="106"/>
      <c r="AB61" s="106"/>
    </row>
    <row r="62" spans="1:28" ht="18" customHeight="1" x14ac:dyDescent="0.2">
      <c r="A62" s="178" t="s">
        <v>155</v>
      </c>
      <c r="B62" s="51" t="s">
        <v>156</v>
      </c>
      <c r="C62" s="85"/>
      <c r="D62" s="53"/>
      <c r="E62" s="53"/>
      <c r="F62" s="53"/>
      <c r="G62" s="53"/>
      <c r="H62" s="53"/>
      <c r="I62" s="41">
        <f t="shared" si="6"/>
        <v>0</v>
      </c>
      <c r="J62" s="44"/>
      <c r="K62" s="160">
        <f t="shared" si="9"/>
        <v>0</v>
      </c>
      <c r="L62" s="117"/>
      <c r="M62" s="117"/>
      <c r="N62" s="106"/>
      <c r="O62" s="106"/>
      <c r="P62" s="106"/>
      <c r="Q62" s="106"/>
      <c r="R62" s="106" t="s">
        <v>157</v>
      </c>
      <c r="S62" s="130">
        <f>C57+C60+S48+S55+X75+X78+S54</f>
        <v>315397531</v>
      </c>
      <c r="T62" s="106"/>
      <c r="U62" s="106" t="s">
        <v>154</v>
      </c>
      <c r="V62" s="106"/>
      <c r="W62" s="106"/>
      <c r="X62" s="106"/>
      <c r="Y62" s="106"/>
      <c r="Z62" s="106"/>
      <c r="AA62" s="106"/>
      <c r="AB62" s="106"/>
    </row>
    <row r="63" spans="1:28" ht="18" customHeight="1" x14ac:dyDescent="0.2">
      <c r="A63" s="184" t="s">
        <v>158</v>
      </c>
      <c r="B63" s="51" t="s">
        <v>159</v>
      </c>
      <c r="C63" s="64">
        <v>22363000</v>
      </c>
      <c r="D63" s="60"/>
      <c r="E63" s="60"/>
      <c r="F63" s="53"/>
      <c r="G63" s="62"/>
      <c r="H63" s="53"/>
      <c r="I63" s="41">
        <f t="shared" si="6"/>
        <v>22363000</v>
      </c>
      <c r="J63" s="44"/>
      <c r="K63" s="160">
        <f t="shared" si="9"/>
        <v>22363000</v>
      </c>
      <c r="L63" s="117"/>
      <c r="M63" s="117"/>
      <c r="N63" s="106"/>
      <c r="O63" s="106"/>
      <c r="P63" s="106"/>
      <c r="Q63" s="106"/>
      <c r="R63" s="106"/>
      <c r="S63" s="130">
        <f>S61+S62</f>
        <v>670491621</v>
      </c>
      <c r="T63" s="106"/>
      <c r="U63" s="106"/>
      <c r="V63" s="106"/>
      <c r="W63" s="106"/>
      <c r="X63" s="106"/>
      <c r="Y63" s="106"/>
      <c r="Z63" s="106"/>
      <c r="AA63" s="106"/>
      <c r="AB63" s="106"/>
    </row>
    <row r="64" spans="1:28" ht="24" customHeight="1" x14ac:dyDescent="0.2">
      <c r="A64" s="185" t="s">
        <v>160</v>
      </c>
      <c r="B64" s="42" t="s">
        <v>161</v>
      </c>
      <c r="C64" s="86">
        <v>-1374300</v>
      </c>
      <c r="D64" s="44"/>
      <c r="E64" s="44"/>
      <c r="F64" s="46"/>
      <c r="G64" s="46"/>
      <c r="H64" s="46"/>
      <c r="I64" s="41">
        <f t="shared" si="6"/>
        <v>-1374300</v>
      </c>
      <c r="J64" s="44"/>
      <c r="K64" s="160">
        <f t="shared" si="9"/>
        <v>-1374300</v>
      </c>
      <c r="L64" s="117"/>
      <c r="M64" s="117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</row>
    <row r="65" spans="1:28" ht="18" customHeight="1" x14ac:dyDescent="0.2">
      <c r="A65" s="185" t="s">
        <v>162</v>
      </c>
      <c r="B65" s="42" t="s">
        <v>163</v>
      </c>
      <c r="C65" s="86"/>
      <c r="D65" s="44"/>
      <c r="E65" s="44"/>
      <c r="F65" s="46"/>
      <c r="G65" s="46"/>
      <c r="H65" s="46"/>
      <c r="I65" s="41">
        <f t="shared" si="6"/>
        <v>0</v>
      </c>
      <c r="J65" s="44"/>
      <c r="K65" s="160">
        <f t="shared" si="9"/>
        <v>0</v>
      </c>
      <c r="L65" s="117"/>
      <c r="M65" s="117"/>
      <c r="N65" s="106"/>
      <c r="O65" s="107" t="s">
        <v>164</v>
      </c>
      <c r="P65" s="106"/>
      <c r="Q65" s="106"/>
      <c r="R65" s="136">
        <f>C67-C23</f>
        <v>2044114</v>
      </c>
      <c r="S65" s="123" t="s">
        <v>165</v>
      </c>
      <c r="T65" s="106"/>
      <c r="U65" s="106"/>
      <c r="V65" s="106"/>
      <c r="W65" s="106"/>
      <c r="X65" s="106"/>
      <c r="Y65" s="106"/>
      <c r="Z65" s="106"/>
      <c r="AA65" s="106"/>
      <c r="AB65" s="106"/>
    </row>
    <row r="66" spans="1:28" ht="30" customHeight="1" x14ac:dyDescent="0.2">
      <c r="A66" s="186" t="s">
        <v>166</v>
      </c>
      <c r="B66" s="51" t="s">
        <v>167</v>
      </c>
      <c r="C66" s="58">
        <f t="shared" ref="C66:H66" si="10">C23-C48</f>
        <v>-2044114</v>
      </c>
      <c r="D66" s="58">
        <f t="shared" si="10"/>
        <v>-1319736</v>
      </c>
      <c r="E66" s="58">
        <f t="shared" si="10"/>
        <v>-4572522</v>
      </c>
      <c r="F66" s="66">
        <f t="shared" si="10"/>
        <v>0</v>
      </c>
      <c r="G66" s="66">
        <f t="shared" si="10"/>
        <v>0</v>
      </c>
      <c r="H66" s="66">
        <f t="shared" si="10"/>
        <v>0</v>
      </c>
      <c r="I66" s="41">
        <f t="shared" si="6"/>
        <v>-7936372</v>
      </c>
      <c r="J66" s="83"/>
      <c r="K66" s="160">
        <f t="shared" si="9"/>
        <v>-7936372</v>
      </c>
      <c r="L66" s="117"/>
      <c r="M66" s="117"/>
      <c r="N66" s="121">
        <v>98.02</v>
      </c>
      <c r="O66" s="106" t="s">
        <v>168</v>
      </c>
      <c r="P66" s="106"/>
      <c r="Q66" s="106"/>
      <c r="R66" s="130">
        <v>15923591</v>
      </c>
      <c r="S66" s="130"/>
      <c r="T66" s="137">
        <f>R66-C66</f>
        <v>17967705</v>
      </c>
      <c r="U66" s="106"/>
      <c r="V66" s="106"/>
      <c r="W66" s="106"/>
      <c r="X66" s="106"/>
      <c r="Y66" s="106"/>
      <c r="Z66" s="106"/>
      <c r="AA66" s="106"/>
      <c r="AB66" s="106"/>
    </row>
    <row r="67" spans="1:28" s="7" customFormat="1" ht="18" customHeight="1" x14ac:dyDescent="0.25">
      <c r="A67" s="187" t="s">
        <v>169</v>
      </c>
      <c r="B67" s="87" t="s">
        <v>170</v>
      </c>
      <c r="C67" s="88">
        <f>C68+C71+C74+C77+C80+C83+C86+C89+C92+C95+C98+C101+C104+C107+C110+C113+C116</f>
        <v>670491621</v>
      </c>
      <c r="D67" s="88">
        <f>D68+D71+D74+D77+D80+D83+D86+D89+D92+D95+D98+D101+D104+D107+D110+D113+D116</f>
        <v>65142229</v>
      </c>
      <c r="E67" s="88">
        <f>E68+E71+E74+E77+E80+E83+E86+E89+E92+E95+E98+E101+E104+E107+E110+E113+E116</f>
        <v>15278000</v>
      </c>
      <c r="F67" s="88"/>
      <c r="G67" s="88">
        <f>G68+G71+G74+G77+G80+G83+G86+G89+G92+G95+G98+G101+G104+G107+G110+G113+G116</f>
        <v>0</v>
      </c>
      <c r="H67" s="88">
        <f>H68+H71+H74+H77+H80+H83+H86+H89+H92+H95+H98+H101+H104+H107+H110+H113+H116</f>
        <v>0</v>
      </c>
      <c r="I67" s="88">
        <f t="shared" si="6"/>
        <v>750911850</v>
      </c>
      <c r="J67" s="37">
        <f>J68+J71+J74+J77+J80+J83+J86+J89+J92+J95+J98+J101+J104+J107+J110+J113+J116</f>
        <v>45709125</v>
      </c>
      <c r="K67" s="188">
        <f t="shared" si="9"/>
        <v>705202725</v>
      </c>
      <c r="L67" s="122"/>
      <c r="M67" s="122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</row>
    <row r="68" spans="1:28" ht="15" customHeight="1" x14ac:dyDescent="0.2">
      <c r="A68" s="189" t="s">
        <v>171</v>
      </c>
      <c r="B68" s="89" t="s">
        <v>172</v>
      </c>
      <c r="C68" s="90">
        <f t="shared" ref="C68:H68" si="11">C69+C70</f>
        <v>47820430</v>
      </c>
      <c r="D68" s="70">
        <f t="shared" si="11"/>
        <v>0</v>
      </c>
      <c r="E68" s="70">
        <f t="shared" si="11"/>
        <v>0</v>
      </c>
      <c r="F68" s="70">
        <f t="shared" si="11"/>
        <v>0</v>
      </c>
      <c r="G68" s="70">
        <f t="shared" si="11"/>
        <v>0</v>
      </c>
      <c r="H68" s="70">
        <f t="shared" si="11"/>
        <v>0</v>
      </c>
      <c r="I68" s="70">
        <f t="shared" si="6"/>
        <v>47820430</v>
      </c>
      <c r="J68" s="70">
        <f>J69+J70</f>
        <v>0</v>
      </c>
      <c r="K68" s="176">
        <f t="shared" si="9"/>
        <v>47820430</v>
      </c>
      <c r="L68" s="119"/>
      <c r="M68" s="119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</row>
    <row r="69" spans="1:28" ht="15" customHeight="1" x14ac:dyDescent="0.2">
      <c r="A69" s="190" t="s">
        <v>173</v>
      </c>
      <c r="B69" s="51" t="s">
        <v>174</v>
      </c>
      <c r="C69" s="64">
        <v>47591430</v>
      </c>
      <c r="D69" s="60"/>
      <c r="E69" s="60"/>
      <c r="F69" s="60"/>
      <c r="G69" s="60"/>
      <c r="H69" s="60"/>
      <c r="I69" s="41">
        <f t="shared" si="6"/>
        <v>47591430</v>
      </c>
      <c r="J69" s="44"/>
      <c r="K69" s="160">
        <f t="shared" si="9"/>
        <v>47591430</v>
      </c>
      <c r="L69" s="117"/>
      <c r="M69" s="117"/>
      <c r="N69" s="106"/>
      <c r="O69" s="106"/>
      <c r="P69" s="106"/>
      <c r="Q69" s="106"/>
      <c r="R69" s="106"/>
      <c r="S69" s="138" t="s">
        <v>175</v>
      </c>
      <c r="T69" s="138"/>
      <c r="U69" s="138"/>
      <c r="V69" s="106"/>
      <c r="W69" s="106"/>
      <c r="X69" s="106"/>
      <c r="Y69" s="106"/>
      <c r="Z69" s="106"/>
      <c r="AA69" s="106"/>
      <c r="AB69" s="106"/>
    </row>
    <row r="70" spans="1:28" ht="15" customHeight="1" x14ac:dyDescent="0.2">
      <c r="A70" s="190" t="s">
        <v>176</v>
      </c>
      <c r="B70" s="51" t="s">
        <v>177</v>
      </c>
      <c r="C70" s="64">
        <v>229000</v>
      </c>
      <c r="D70" s="60"/>
      <c r="E70" s="60"/>
      <c r="F70" s="60"/>
      <c r="G70" s="60"/>
      <c r="H70" s="60"/>
      <c r="I70" s="41">
        <f t="shared" si="6"/>
        <v>229000</v>
      </c>
      <c r="J70" s="44"/>
      <c r="K70" s="160">
        <f t="shared" si="9"/>
        <v>229000</v>
      </c>
      <c r="L70" s="117"/>
      <c r="M70" s="117"/>
      <c r="N70" s="106"/>
      <c r="O70" s="106"/>
      <c r="P70" s="106"/>
      <c r="Q70" s="106"/>
      <c r="R70" s="106"/>
      <c r="S70" s="106"/>
      <c r="T70" s="106"/>
      <c r="U70" s="131"/>
      <c r="V70" s="131"/>
      <c r="W70" s="131">
        <v>51</v>
      </c>
      <c r="X70" s="131">
        <v>51</v>
      </c>
      <c r="Y70" s="106"/>
      <c r="Z70" s="106"/>
      <c r="AA70" s="106"/>
      <c r="AB70" s="106"/>
    </row>
    <row r="71" spans="1:28" ht="15" customHeight="1" x14ac:dyDescent="0.2">
      <c r="A71" s="189" t="s">
        <v>178</v>
      </c>
      <c r="B71" s="89" t="s">
        <v>179</v>
      </c>
      <c r="C71" s="90">
        <f t="shared" ref="C71:H71" si="12">C72+C73</f>
        <v>4081000</v>
      </c>
      <c r="D71" s="70">
        <f t="shared" si="12"/>
        <v>0</v>
      </c>
      <c r="E71" s="70">
        <f t="shared" si="12"/>
        <v>0</v>
      </c>
      <c r="F71" s="70">
        <f t="shared" si="12"/>
        <v>0</v>
      </c>
      <c r="G71" s="70">
        <f t="shared" si="12"/>
        <v>0</v>
      </c>
      <c r="H71" s="70">
        <f t="shared" si="12"/>
        <v>0</v>
      </c>
      <c r="I71" s="70">
        <f t="shared" si="6"/>
        <v>4081000</v>
      </c>
      <c r="J71" s="70">
        <f>J72+J73</f>
        <v>0</v>
      </c>
      <c r="K71" s="176">
        <f t="shared" si="9"/>
        <v>4081000</v>
      </c>
      <c r="L71" s="119"/>
      <c r="M71" s="119"/>
      <c r="N71" s="106"/>
      <c r="O71" s="106"/>
      <c r="P71" s="106"/>
      <c r="Q71" s="106"/>
      <c r="R71" s="106"/>
      <c r="S71" s="139"/>
      <c r="T71" s="106"/>
      <c r="U71" s="134" t="s">
        <v>180</v>
      </c>
      <c r="V71" s="134"/>
      <c r="W71" s="107" t="s">
        <v>181</v>
      </c>
      <c r="X71" s="107"/>
      <c r="Y71" s="106"/>
      <c r="Z71" s="106"/>
      <c r="AA71" s="106"/>
      <c r="AB71" s="106"/>
    </row>
    <row r="72" spans="1:28" ht="15" customHeight="1" x14ac:dyDescent="0.2">
      <c r="A72" s="190" t="s">
        <v>173</v>
      </c>
      <c r="B72" s="51" t="s">
        <v>182</v>
      </c>
      <c r="C72" s="64">
        <v>4081000</v>
      </c>
      <c r="D72" s="60"/>
      <c r="E72" s="60"/>
      <c r="F72" s="60"/>
      <c r="G72" s="60"/>
      <c r="H72" s="60"/>
      <c r="I72" s="41">
        <f t="shared" si="6"/>
        <v>4081000</v>
      </c>
      <c r="J72" s="44"/>
      <c r="K72" s="160">
        <f t="shared" si="9"/>
        <v>4081000</v>
      </c>
      <c r="L72" s="117"/>
      <c r="M72" s="117"/>
      <c r="N72" s="106"/>
      <c r="O72" s="106"/>
      <c r="P72" s="106"/>
      <c r="Q72" s="106"/>
      <c r="R72" s="106"/>
      <c r="S72" s="106"/>
      <c r="T72" s="106"/>
      <c r="U72" s="131" t="s">
        <v>92</v>
      </c>
      <c r="V72" s="131" t="s">
        <v>97</v>
      </c>
      <c r="W72" s="131" t="s">
        <v>92</v>
      </c>
      <c r="X72" s="131" t="s">
        <v>97</v>
      </c>
      <c r="Y72" s="106"/>
      <c r="Z72" s="106"/>
      <c r="AA72" s="106"/>
      <c r="AB72" s="106"/>
    </row>
    <row r="73" spans="1:28" ht="15" customHeight="1" x14ac:dyDescent="0.2">
      <c r="A73" s="190" t="s">
        <v>176</v>
      </c>
      <c r="B73" s="51" t="s">
        <v>183</v>
      </c>
      <c r="C73" s="64"/>
      <c r="D73" s="60"/>
      <c r="E73" s="60"/>
      <c r="F73" s="60"/>
      <c r="G73" s="60"/>
      <c r="H73" s="60"/>
      <c r="I73" s="41">
        <f t="shared" si="6"/>
        <v>0</v>
      </c>
      <c r="J73" s="44"/>
      <c r="K73" s="160">
        <f t="shared" si="9"/>
        <v>0</v>
      </c>
      <c r="L73" s="117"/>
      <c r="M73" s="117"/>
      <c r="N73" s="106"/>
      <c r="O73" s="106"/>
      <c r="P73" s="106"/>
      <c r="Q73" s="106"/>
      <c r="R73" s="106"/>
      <c r="S73" s="106"/>
      <c r="T73" s="106">
        <v>51</v>
      </c>
      <c r="U73" s="130">
        <f>J69</f>
        <v>0</v>
      </c>
      <c r="V73" s="130">
        <f>J70</f>
        <v>0</v>
      </c>
      <c r="W73" s="130"/>
      <c r="X73" s="130"/>
      <c r="Y73" s="106"/>
      <c r="Z73" s="106"/>
      <c r="AA73" s="106"/>
      <c r="AB73" s="106"/>
    </row>
    <row r="74" spans="1:28" ht="15.75" customHeight="1" x14ac:dyDescent="0.2">
      <c r="A74" s="189" t="s">
        <v>184</v>
      </c>
      <c r="B74" s="89" t="s">
        <v>185</v>
      </c>
      <c r="C74" s="90">
        <f t="shared" ref="C74:H74" si="13">C75+C76</f>
        <v>8612035</v>
      </c>
      <c r="D74" s="70">
        <f t="shared" si="13"/>
        <v>0</v>
      </c>
      <c r="E74" s="70">
        <f t="shared" si="13"/>
        <v>0</v>
      </c>
      <c r="F74" s="70">
        <f t="shared" si="13"/>
        <v>0</v>
      </c>
      <c r="G74" s="70">
        <f t="shared" si="13"/>
        <v>0</v>
      </c>
      <c r="H74" s="70">
        <f t="shared" si="13"/>
        <v>0</v>
      </c>
      <c r="I74" s="70">
        <f t="shared" si="6"/>
        <v>8612035</v>
      </c>
      <c r="J74" s="70">
        <f>J75+J76</f>
        <v>0</v>
      </c>
      <c r="K74" s="176">
        <f t="shared" si="9"/>
        <v>8612035</v>
      </c>
      <c r="L74" s="119"/>
      <c r="M74" s="119"/>
      <c r="N74" s="106"/>
      <c r="O74" s="106"/>
      <c r="P74" s="106"/>
      <c r="Q74" s="106"/>
      <c r="R74" s="106"/>
      <c r="S74" s="106"/>
      <c r="T74" s="106">
        <v>54</v>
      </c>
      <c r="U74" s="130">
        <f>J72</f>
        <v>0</v>
      </c>
      <c r="V74" s="130">
        <f>J73</f>
        <v>0</v>
      </c>
      <c r="W74" s="130"/>
      <c r="X74" s="130"/>
      <c r="Y74" s="106"/>
      <c r="Z74" s="106"/>
      <c r="AA74" s="106"/>
      <c r="AB74" s="106"/>
    </row>
    <row r="75" spans="1:28" ht="15.75" customHeight="1" x14ac:dyDescent="0.2">
      <c r="A75" s="190" t="s">
        <v>173</v>
      </c>
      <c r="B75" s="51" t="s">
        <v>186</v>
      </c>
      <c r="C75" s="64">
        <v>8612035</v>
      </c>
      <c r="D75" s="60"/>
      <c r="E75" s="60"/>
      <c r="F75" s="60"/>
      <c r="G75" s="60"/>
      <c r="H75" s="60"/>
      <c r="I75" s="41">
        <f t="shared" si="6"/>
        <v>8612035</v>
      </c>
      <c r="J75" s="44"/>
      <c r="K75" s="160">
        <f t="shared" si="9"/>
        <v>8612035</v>
      </c>
      <c r="L75" s="117"/>
      <c r="M75" s="117"/>
      <c r="N75" s="106"/>
      <c r="O75" s="106"/>
      <c r="P75" s="106"/>
      <c r="Q75" s="106"/>
      <c r="R75" s="106"/>
      <c r="S75" s="106"/>
      <c r="T75" s="106">
        <v>61</v>
      </c>
      <c r="U75" s="130"/>
      <c r="V75" s="130"/>
      <c r="W75" s="130">
        <f>J84</f>
        <v>13300000</v>
      </c>
      <c r="X75" s="130">
        <f>J85</f>
        <v>262100</v>
      </c>
      <c r="Y75" s="106"/>
      <c r="Z75" s="106"/>
      <c r="AA75" s="106"/>
      <c r="AB75" s="106"/>
    </row>
    <row r="76" spans="1:28" ht="15.75" customHeight="1" x14ac:dyDescent="0.2">
      <c r="A76" s="190" t="s">
        <v>176</v>
      </c>
      <c r="B76" s="51" t="s">
        <v>187</v>
      </c>
      <c r="C76" s="85"/>
      <c r="D76" s="60"/>
      <c r="E76" s="60"/>
      <c r="F76" s="60"/>
      <c r="G76" s="60"/>
      <c r="H76" s="60"/>
      <c r="I76" s="41">
        <f t="shared" si="6"/>
        <v>0</v>
      </c>
      <c r="J76" s="44"/>
      <c r="K76" s="160">
        <f t="shared" si="9"/>
        <v>0</v>
      </c>
      <c r="L76" s="117"/>
      <c r="M76" s="117"/>
      <c r="N76" s="106"/>
      <c r="O76" s="106"/>
      <c r="P76" s="106"/>
      <c r="Q76" s="106"/>
      <c r="R76" s="106"/>
      <c r="S76" s="106"/>
      <c r="T76" s="106">
        <v>65</v>
      </c>
      <c r="U76" s="130"/>
      <c r="V76" s="130"/>
      <c r="W76" s="130">
        <f>J87</f>
        <v>0</v>
      </c>
      <c r="X76" s="130">
        <f>J88</f>
        <v>0</v>
      </c>
      <c r="Y76" s="106"/>
      <c r="Z76" s="106"/>
      <c r="AA76" s="106"/>
      <c r="AB76" s="106"/>
    </row>
    <row r="77" spans="1:28" ht="22.5" customHeight="1" x14ac:dyDescent="0.2">
      <c r="A77" s="189" t="s">
        <v>188</v>
      </c>
      <c r="B77" s="89" t="s">
        <v>189</v>
      </c>
      <c r="C77" s="90">
        <f t="shared" ref="C77:H77" si="14">C78+C79</f>
        <v>0</v>
      </c>
      <c r="D77" s="70">
        <f t="shared" si="14"/>
        <v>0</v>
      </c>
      <c r="E77" s="70">
        <f t="shared" si="14"/>
        <v>0</v>
      </c>
      <c r="F77" s="70">
        <f t="shared" si="14"/>
        <v>0</v>
      </c>
      <c r="G77" s="70">
        <f t="shared" si="14"/>
        <v>0</v>
      </c>
      <c r="H77" s="70">
        <f t="shared" si="14"/>
        <v>0</v>
      </c>
      <c r="I77" s="70">
        <f t="shared" si="6"/>
        <v>0</v>
      </c>
      <c r="J77" s="70">
        <f>J78+J79</f>
        <v>0</v>
      </c>
      <c r="K77" s="176">
        <f t="shared" si="9"/>
        <v>0</v>
      </c>
      <c r="L77" s="119"/>
      <c r="M77" s="119"/>
      <c r="N77" s="106"/>
      <c r="O77" s="106"/>
      <c r="P77" s="106"/>
      <c r="Q77" s="106"/>
      <c r="R77" s="106"/>
      <c r="S77" s="106"/>
      <c r="T77" s="106">
        <v>66</v>
      </c>
      <c r="U77" s="130">
        <f>J90</f>
        <v>0</v>
      </c>
      <c r="V77" s="130">
        <f>C91</f>
        <v>1130000</v>
      </c>
      <c r="W77" s="130"/>
      <c r="X77" s="130"/>
      <c r="Y77" s="106"/>
      <c r="Z77" s="106"/>
      <c r="AA77" s="106"/>
      <c r="AB77" s="106"/>
    </row>
    <row r="78" spans="1:28" ht="16.5" customHeight="1" x14ac:dyDescent="0.2">
      <c r="A78" s="190" t="s">
        <v>173</v>
      </c>
      <c r="B78" s="51" t="s">
        <v>190</v>
      </c>
      <c r="C78" s="91"/>
      <c r="D78" s="92"/>
      <c r="E78" s="92"/>
      <c r="F78" s="92"/>
      <c r="G78" s="92"/>
      <c r="H78" s="92"/>
      <c r="I78" s="93">
        <f t="shared" si="6"/>
        <v>0</v>
      </c>
      <c r="J78" s="94"/>
      <c r="K78" s="191">
        <f t="shared" si="9"/>
        <v>0</v>
      </c>
      <c r="L78" s="119"/>
      <c r="M78" s="119"/>
      <c r="N78" s="106"/>
      <c r="O78" s="106"/>
      <c r="P78" s="106"/>
      <c r="Q78" s="106"/>
      <c r="R78" s="106"/>
      <c r="S78" s="106"/>
      <c r="T78" s="106">
        <v>67</v>
      </c>
      <c r="U78" s="130">
        <v>60000</v>
      </c>
      <c r="V78" s="130">
        <v>18000</v>
      </c>
      <c r="W78" s="130">
        <f>J93</f>
        <v>32147025</v>
      </c>
      <c r="X78" s="130">
        <f>J94</f>
        <v>0</v>
      </c>
      <c r="Y78" s="106"/>
      <c r="Z78" s="106"/>
      <c r="AA78" s="106"/>
      <c r="AB78" s="106"/>
    </row>
    <row r="79" spans="1:28" ht="18" customHeight="1" x14ac:dyDescent="0.2">
      <c r="A79" s="190" t="s">
        <v>176</v>
      </c>
      <c r="B79" s="51" t="s">
        <v>191</v>
      </c>
      <c r="C79" s="91"/>
      <c r="D79" s="92"/>
      <c r="E79" s="92"/>
      <c r="F79" s="92"/>
      <c r="G79" s="92"/>
      <c r="H79" s="92"/>
      <c r="I79" s="93">
        <f t="shared" si="6"/>
        <v>0</v>
      </c>
      <c r="J79" s="94"/>
      <c r="K79" s="191">
        <f t="shared" si="9"/>
        <v>0</v>
      </c>
      <c r="L79" s="119"/>
      <c r="M79" s="119"/>
      <c r="N79" s="106"/>
      <c r="O79" s="106"/>
      <c r="P79" s="106"/>
      <c r="Q79" s="106"/>
      <c r="R79" s="106"/>
      <c r="S79" s="106"/>
      <c r="T79" s="106">
        <v>68</v>
      </c>
      <c r="U79" s="130">
        <f>J96</f>
        <v>0</v>
      </c>
      <c r="V79" s="130"/>
      <c r="W79" s="130"/>
      <c r="X79" s="130"/>
      <c r="Y79" s="106"/>
      <c r="Z79" s="106"/>
      <c r="AA79" s="106"/>
      <c r="AB79" s="106"/>
    </row>
    <row r="80" spans="1:28" ht="15" customHeight="1" x14ac:dyDescent="0.2">
      <c r="A80" s="189" t="s">
        <v>192</v>
      </c>
      <c r="B80" s="89" t="s">
        <v>193</v>
      </c>
      <c r="C80" s="90"/>
      <c r="D80" s="70">
        <f>D81+D82</f>
        <v>0</v>
      </c>
      <c r="E80" s="70">
        <f>E81+E82</f>
        <v>0</v>
      </c>
      <c r="F80" s="70">
        <f>F81+F82</f>
        <v>0</v>
      </c>
      <c r="G80" s="70">
        <f>G81+G82</f>
        <v>0</v>
      </c>
      <c r="H80" s="70">
        <f>H81+H82</f>
        <v>0</v>
      </c>
      <c r="I80" s="70">
        <f t="shared" si="6"/>
        <v>0</v>
      </c>
      <c r="J80" s="70">
        <f>J81+J82</f>
        <v>0</v>
      </c>
      <c r="K80" s="176">
        <f t="shared" si="9"/>
        <v>0</v>
      </c>
      <c r="L80" s="119"/>
      <c r="M80" s="119"/>
      <c r="N80" s="106"/>
      <c r="O80" s="106"/>
      <c r="P80" s="106"/>
      <c r="Q80" s="106"/>
      <c r="R80" s="106"/>
      <c r="S80" s="106"/>
      <c r="T80" s="106">
        <v>70</v>
      </c>
      <c r="U80" s="130">
        <f>J99</f>
        <v>0</v>
      </c>
      <c r="V80" s="130">
        <f>J100</f>
        <v>0</v>
      </c>
      <c r="W80" s="130"/>
      <c r="X80" s="130"/>
      <c r="Y80" s="106"/>
      <c r="Z80" s="106"/>
      <c r="AA80" s="106"/>
      <c r="AB80" s="106"/>
    </row>
    <row r="81" spans="1:28" ht="15" customHeight="1" x14ac:dyDescent="0.2">
      <c r="A81" s="190" t="s">
        <v>173</v>
      </c>
      <c r="B81" s="51" t="s">
        <v>194</v>
      </c>
      <c r="C81" s="192"/>
      <c r="D81" s="92"/>
      <c r="E81" s="92"/>
      <c r="F81" s="92"/>
      <c r="G81" s="92"/>
      <c r="H81" s="92"/>
      <c r="I81" s="93">
        <f t="shared" si="6"/>
        <v>0</v>
      </c>
      <c r="J81" s="94"/>
      <c r="K81" s="191">
        <f t="shared" si="9"/>
        <v>0</v>
      </c>
      <c r="L81" s="119"/>
      <c r="M81" s="119"/>
      <c r="N81" s="106"/>
      <c r="O81" s="106"/>
      <c r="P81" s="106"/>
      <c r="Q81" s="106"/>
      <c r="R81" s="106"/>
      <c r="S81" s="106"/>
      <c r="T81" s="106">
        <v>74</v>
      </c>
      <c r="U81" s="130"/>
      <c r="V81" s="130"/>
      <c r="W81" s="130"/>
      <c r="X81" s="130"/>
      <c r="Y81" s="106"/>
      <c r="Z81" s="106"/>
      <c r="AA81" s="106"/>
      <c r="AB81" s="106"/>
    </row>
    <row r="82" spans="1:28" ht="15" customHeight="1" x14ac:dyDescent="0.2">
      <c r="A82" s="190" t="s">
        <v>176</v>
      </c>
      <c r="B82" s="51" t="s">
        <v>195</v>
      </c>
      <c r="C82" s="91"/>
      <c r="D82" s="92"/>
      <c r="E82" s="92"/>
      <c r="F82" s="92"/>
      <c r="G82" s="92"/>
      <c r="H82" s="92"/>
      <c r="I82" s="93">
        <f t="shared" si="6"/>
        <v>0</v>
      </c>
      <c r="J82" s="94"/>
      <c r="K82" s="191">
        <f t="shared" si="9"/>
        <v>0</v>
      </c>
      <c r="L82" s="119"/>
      <c r="M82" s="119"/>
      <c r="N82" s="106"/>
      <c r="O82" s="106"/>
      <c r="P82" s="106"/>
      <c r="Q82" s="106"/>
      <c r="R82" s="106"/>
      <c r="S82" s="106"/>
      <c r="T82" s="106">
        <v>83</v>
      </c>
      <c r="U82" s="130"/>
      <c r="V82" s="130"/>
      <c r="W82" s="130"/>
      <c r="X82" s="130"/>
      <c r="Y82" s="106"/>
      <c r="Z82" s="106"/>
      <c r="AA82" s="106"/>
      <c r="AB82" s="106"/>
    </row>
    <row r="83" spans="1:28" ht="15" customHeight="1" x14ac:dyDescent="0.2">
      <c r="A83" s="189" t="s">
        <v>196</v>
      </c>
      <c r="B83" s="89" t="s">
        <v>197</v>
      </c>
      <c r="C83" s="90">
        <f t="shared" ref="C83:H83" si="15">C84+C85</f>
        <v>13373913</v>
      </c>
      <c r="D83" s="70">
        <f t="shared" si="15"/>
        <v>14162100</v>
      </c>
      <c r="E83" s="70">
        <f t="shared" si="15"/>
        <v>0</v>
      </c>
      <c r="F83" s="70">
        <f t="shared" si="15"/>
        <v>0</v>
      </c>
      <c r="G83" s="70">
        <f t="shared" si="15"/>
        <v>0</v>
      </c>
      <c r="H83" s="70">
        <f t="shared" si="15"/>
        <v>0</v>
      </c>
      <c r="I83" s="70">
        <f t="shared" si="6"/>
        <v>27536013</v>
      </c>
      <c r="J83" s="70">
        <f>J84+J85</f>
        <v>13562100</v>
      </c>
      <c r="K83" s="176">
        <f t="shared" si="9"/>
        <v>13973913</v>
      </c>
      <c r="L83" s="119"/>
      <c r="M83" s="119"/>
      <c r="N83" s="106"/>
      <c r="O83" s="106"/>
      <c r="P83" s="106"/>
      <c r="Q83" s="106"/>
      <c r="R83" s="106"/>
      <c r="S83" s="106"/>
      <c r="T83" s="106">
        <v>84</v>
      </c>
      <c r="U83" s="130">
        <v>0</v>
      </c>
      <c r="V83" s="130"/>
      <c r="W83" s="130"/>
      <c r="X83" s="130"/>
      <c r="Y83" s="106"/>
      <c r="Z83" s="106"/>
      <c r="AA83" s="106"/>
      <c r="AB83" s="106"/>
    </row>
    <row r="84" spans="1:28" ht="15" customHeight="1" x14ac:dyDescent="0.2">
      <c r="A84" s="190" t="s">
        <v>173</v>
      </c>
      <c r="B84" s="51" t="s">
        <v>198</v>
      </c>
      <c r="C84" s="64">
        <v>13111813</v>
      </c>
      <c r="D84" s="59">
        <v>13900000</v>
      </c>
      <c r="E84" s="60"/>
      <c r="F84" s="60"/>
      <c r="G84" s="60"/>
      <c r="H84" s="60"/>
      <c r="I84" s="41">
        <f t="shared" si="6"/>
        <v>27011813</v>
      </c>
      <c r="J84" s="44">
        <f>13300000</f>
        <v>13300000</v>
      </c>
      <c r="K84" s="160">
        <f t="shared" si="9"/>
        <v>13711813</v>
      </c>
      <c r="L84" s="117"/>
      <c r="M84" s="117"/>
      <c r="N84" s="106"/>
      <c r="O84" s="106" t="s">
        <v>199</v>
      </c>
      <c r="P84" s="130">
        <f>13300000</f>
        <v>13300000</v>
      </c>
      <c r="Q84" s="106" t="s">
        <v>92</v>
      </c>
      <c r="R84" s="106"/>
      <c r="S84" s="106"/>
      <c r="T84" s="107" t="s">
        <v>200</v>
      </c>
      <c r="U84" s="130">
        <f>SUM(U73:U83)</f>
        <v>60000</v>
      </c>
      <c r="V84" s="130">
        <f>SUM(V73:V83)</f>
        <v>1148000</v>
      </c>
      <c r="W84" s="130">
        <f>SUM(W73:W83)</f>
        <v>45447025</v>
      </c>
      <c r="X84" s="130">
        <f>SUM(X73:X83)</f>
        <v>262100</v>
      </c>
      <c r="Y84" s="106"/>
      <c r="Z84" s="106"/>
      <c r="AA84" s="106"/>
      <c r="AB84" s="106"/>
    </row>
    <row r="85" spans="1:28" ht="15" customHeight="1" x14ac:dyDescent="0.2">
      <c r="A85" s="190" t="s">
        <v>176</v>
      </c>
      <c r="B85" s="51" t="s">
        <v>201</v>
      </c>
      <c r="C85" s="64">
        <v>262100</v>
      </c>
      <c r="D85" s="59">
        <v>262100</v>
      </c>
      <c r="E85" s="60"/>
      <c r="F85" s="60"/>
      <c r="G85" s="60"/>
      <c r="H85" s="60"/>
      <c r="I85" s="41">
        <f t="shared" si="6"/>
        <v>524200</v>
      </c>
      <c r="J85" s="44">
        <v>262100</v>
      </c>
      <c r="K85" s="160">
        <f t="shared" si="9"/>
        <v>262100</v>
      </c>
      <c r="L85" s="117"/>
      <c r="M85" s="117"/>
      <c r="N85" s="106"/>
      <c r="O85" s="106"/>
      <c r="P85" s="130">
        <f>262100</f>
        <v>262100</v>
      </c>
      <c r="Q85" s="106" t="s">
        <v>97</v>
      </c>
      <c r="R85" s="106"/>
      <c r="S85" s="106"/>
      <c r="T85" s="106"/>
      <c r="U85" s="140">
        <f>U84+V84</f>
        <v>1208000</v>
      </c>
      <c r="V85" s="140"/>
      <c r="W85" s="140">
        <f>W84+X84</f>
        <v>45709125</v>
      </c>
      <c r="X85" s="140"/>
      <c r="Y85" s="141" t="s">
        <v>202</v>
      </c>
      <c r="Z85" s="141"/>
      <c r="AA85" s="141"/>
      <c r="AB85" s="141"/>
    </row>
    <row r="86" spans="1:28" ht="15" customHeight="1" x14ac:dyDescent="0.2">
      <c r="A86" s="189" t="s">
        <v>203</v>
      </c>
      <c r="B86" s="89" t="s">
        <v>204</v>
      </c>
      <c r="C86" s="90">
        <f t="shared" ref="C86:H86" si="16">C87+C88</f>
        <v>114424051</v>
      </c>
      <c r="D86" s="70">
        <f t="shared" si="16"/>
        <v>16373104</v>
      </c>
      <c r="E86" s="70">
        <f t="shared" si="16"/>
        <v>0</v>
      </c>
      <c r="F86" s="70">
        <f t="shared" si="16"/>
        <v>0</v>
      </c>
      <c r="G86" s="70">
        <f t="shared" si="16"/>
        <v>0</v>
      </c>
      <c r="H86" s="70">
        <f t="shared" si="16"/>
        <v>0</v>
      </c>
      <c r="I86" s="70">
        <f t="shared" si="6"/>
        <v>130797155</v>
      </c>
      <c r="J86" s="70">
        <f>J87+J88</f>
        <v>0</v>
      </c>
      <c r="K86" s="176">
        <f t="shared" si="9"/>
        <v>130797155</v>
      </c>
      <c r="L86" s="119"/>
      <c r="M86" s="119"/>
      <c r="N86" s="106"/>
      <c r="O86" s="106"/>
      <c r="P86" s="130">
        <f>SUM(P84:P85)</f>
        <v>13562100</v>
      </c>
      <c r="Q86" s="106"/>
      <c r="R86" s="106"/>
      <c r="S86" s="106"/>
      <c r="T86" s="106"/>
      <c r="U86" s="142">
        <f>U85+W85</f>
        <v>46917125</v>
      </c>
      <c r="V86" s="142"/>
      <c r="W86" s="142"/>
      <c r="X86" s="142"/>
      <c r="Y86" s="106"/>
      <c r="Z86" s="106"/>
      <c r="AA86" s="106"/>
      <c r="AB86" s="106"/>
    </row>
    <row r="87" spans="1:28" ht="15" customHeight="1" x14ac:dyDescent="0.2">
      <c r="A87" s="190" t="s">
        <v>173</v>
      </c>
      <c r="B87" s="51" t="s">
        <v>205</v>
      </c>
      <c r="C87" s="64">
        <v>31521029</v>
      </c>
      <c r="D87" s="59">
        <v>16332104</v>
      </c>
      <c r="E87" s="59">
        <v>0</v>
      </c>
      <c r="F87" s="60"/>
      <c r="G87" s="60"/>
      <c r="H87" s="60"/>
      <c r="I87" s="41">
        <f t="shared" si="6"/>
        <v>47853133</v>
      </c>
      <c r="J87" s="44"/>
      <c r="K87" s="160">
        <f t="shared" si="9"/>
        <v>47853133</v>
      </c>
      <c r="L87" s="117"/>
      <c r="M87" s="117"/>
      <c r="N87" s="106"/>
      <c r="O87" s="106"/>
      <c r="P87" s="106"/>
      <c r="Q87" s="106"/>
      <c r="R87" s="106"/>
      <c r="S87" s="106"/>
      <c r="T87" s="106"/>
      <c r="U87" s="142"/>
      <c r="V87" s="142"/>
      <c r="W87" s="142"/>
      <c r="X87" s="142"/>
      <c r="Y87" s="106"/>
      <c r="Z87" s="106"/>
      <c r="AA87" s="106"/>
      <c r="AB87" s="106"/>
    </row>
    <row r="88" spans="1:28" ht="15" customHeight="1" x14ac:dyDescent="0.2">
      <c r="A88" s="190" t="s">
        <v>176</v>
      </c>
      <c r="B88" s="51" t="s">
        <v>206</v>
      </c>
      <c r="C88" s="64">
        <v>82903022</v>
      </c>
      <c r="D88" s="59">
        <v>41000</v>
      </c>
      <c r="E88" s="60">
        <v>0</v>
      </c>
      <c r="F88" s="60"/>
      <c r="G88" s="59">
        <v>0</v>
      </c>
      <c r="H88" s="60"/>
      <c r="I88" s="41">
        <f t="shared" si="6"/>
        <v>82944022</v>
      </c>
      <c r="J88" s="44"/>
      <c r="K88" s="160">
        <f t="shared" si="9"/>
        <v>82944022</v>
      </c>
      <c r="L88" s="117"/>
      <c r="M88" s="117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</row>
    <row r="89" spans="1:28" ht="15" customHeight="1" x14ac:dyDescent="0.2">
      <c r="A89" s="189" t="s">
        <v>207</v>
      </c>
      <c r="B89" s="89" t="s">
        <v>208</v>
      </c>
      <c r="C89" s="90">
        <f t="shared" ref="C89:H89" si="17">C90+C91</f>
        <v>8919000</v>
      </c>
      <c r="D89" s="70">
        <f t="shared" si="17"/>
        <v>0</v>
      </c>
      <c r="E89" s="70">
        <f t="shared" si="17"/>
        <v>0</v>
      </c>
      <c r="F89" s="70">
        <f t="shared" si="17"/>
        <v>0</v>
      </c>
      <c r="G89" s="70">
        <f t="shared" si="17"/>
        <v>0</v>
      </c>
      <c r="H89" s="70">
        <f t="shared" si="17"/>
        <v>0</v>
      </c>
      <c r="I89" s="70">
        <f t="shared" si="6"/>
        <v>8919000</v>
      </c>
      <c r="J89" s="70">
        <f>J90+J91</f>
        <v>0</v>
      </c>
      <c r="K89" s="176">
        <f t="shared" si="9"/>
        <v>8919000</v>
      </c>
      <c r="L89" s="119"/>
      <c r="M89" s="119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</row>
    <row r="90" spans="1:28" ht="15" customHeight="1" x14ac:dyDescent="0.2">
      <c r="A90" s="190" t="s">
        <v>173</v>
      </c>
      <c r="B90" s="51" t="s">
        <v>209</v>
      </c>
      <c r="C90" s="64">
        <v>7789000</v>
      </c>
      <c r="D90" s="60"/>
      <c r="E90" s="60"/>
      <c r="F90" s="60"/>
      <c r="G90" s="60"/>
      <c r="H90" s="60"/>
      <c r="I90" s="41">
        <f t="shared" si="6"/>
        <v>7789000</v>
      </c>
      <c r="J90" s="44"/>
      <c r="K90" s="160">
        <f t="shared" si="9"/>
        <v>7789000</v>
      </c>
      <c r="L90" s="117"/>
      <c r="M90" s="117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</row>
    <row r="91" spans="1:28" ht="15" customHeight="1" x14ac:dyDescent="0.2">
      <c r="A91" s="190" t="s">
        <v>176</v>
      </c>
      <c r="B91" s="51" t="s">
        <v>210</v>
      </c>
      <c r="C91" s="95">
        <v>1130000</v>
      </c>
      <c r="D91" s="60"/>
      <c r="E91" s="60"/>
      <c r="F91" s="60"/>
      <c r="G91" s="60"/>
      <c r="H91" s="60"/>
      <c r="I91" s="41">
        <f t="shared" si="6"/>
        <v>1130000</v>
      </c>
      <c r="J91" s="44">
        <v>0</v>
      </c>
      <c r="K91" s="160">
        <f t="shared" si="9"/>
        <v>1130000</v>
      </c>
      <c r="L91" s="117"/>
      <c r="M91" s="117"/>
      <c r="N91" s="106"/>
      <c r="O91" s="106"/>
      <c r="P91" s="106"/>
      <c r="Q91" s="106"/>
      <c r="R91" s="106"/>
      <c r="S91" s="106"/>
      <c r="T91" s="141" t="s">
        <v>211</v>
      </c>
      <c r="U91" s="141"/>
      <c r="V91" s="141" t="s">
        <v>212</v>
      </c>
      <c r="W91" s="141"/>
      <c r="X91" s="106"/>
      <c r="Y91" s="106"/>
      <c r="Z91" s="106"/>
      <c r="AA91" s="106"/>
      <c r="AB91" s="106"/>
    </row>
    <row r="92" spans="1:28" ht="15" customHeight="1" x14ac:dyDescent="0.2">
      <c r="A92" s="189" t="s">
        <v>213</v>
      </c>
      <c r="B92" s="89" t="s">
        <v>214</v>
      </c>
      <c r="C92" s="90">
        <f t="shared" ref="C92:H92" si="18">C93+C94</f>
        <v>91117284</v>
      </c>
      <c r="D92" s="70">
        <f t="shared" si="18"/>
        <v>34607025</v>
      </c>
      <c r="E92" s="70">
        <f t="shared" si="18"/>
        <v>0</v>
      </c>
      <c r="F92" s="70">
        <f t="shared" si="18"/>
        <v>0</v>
      </c>
      <c r="G92" s="70">
        <f t="shared" si="18"/>
        <v>0</v>
      </c>
      <c r="H92" s="70">
        <f t="shared" si="18"/>
        <v>0</v>
      </c>
      <c r="I92" s="70">
        <f t="shared" si="6"/>
        <v>125724309</v>
      </c>
      <c r="J92" s="70">
        <f>J93+J94</f>
        <v>32147025</v>
      </c>
      <c r="K92" s="176">
        <f t="shared" si="9"/>
        <v>93577284</v>
      </c>
      <c r="L92" s="119"/>
      <c r="M92" s="119"/>
      <c r="N92" s="106"/>
      <c r="O92" s="141" t="s">
        <v>215</v>
      </c>
      <c r="P92" s="141"/>
      <c r="Q92" s="141"/>
      <c r="R92" s="106"/>
      <c r="S92" s="106" t="s">
        <v>216</v>
      </c>
      <c r="T92" s="140">
        <f>P96</f>
        <v>32147025</v>
      </c>
      <c r="U92" s="141"/>
      <c r="V92" s="140">
        <f>D93-T92</f>
        <v>2435000</v>
      </c>
      <c r="W92" s="141"/>
      <c r="X92" s="143">
        <f>T92+V92</f>
        <v>34582025</v>
      </c>
      <c r="Y92" s="106"/>
      <c r="Z92" s="106"/>
      <c r="AA92" s="106"/>
      <c r="AB92" s="106"/>
    </row>
    <row r="93" spans="1:28" ht="15" customHeight="1" x14ac:dyDescent="0.2">
      <c r="A93" s="190" t="s">
        <v>173</v>
      </c>
      <c r="B93" s="51" t="s">
        <v>217</v>
      </c>
      <c r="C93" s="64">
        <v>45648484</v>
      </c>
      <c r="D93" s="59">
        <v>34582025</v>
      </c>
      <c r="E93" s="60"/>
      <c r="F93" s="60"/>
      <c r="G93" s="60"/>
      <c r="H93" s="60"/>
      <c r="I93" s="41">
        <f t="shared" si="6"/>
        <v>80230509</v>
      </c>
      <c r="J93" s="44">
        <f>P93+P94+P95</f>
        <v>32147025</v>
      </c>
      <c r="K93" s="160">
        <f>I93-J93</f>
        <v>48083484</v>
      </c>
      <c r="L93" s="117"/>
      <c r="M93" s="117"/>
      <c r="N93" s="106"/>
      <c r="O93" s="106" t="s">
        <v>218</v>
      </c>
      <c r="P93" s="130">
        <f>7000000</f>
        <v>7000000</v>
      </c>
      <c r="Q93" s="106" t="s">
        <v>92</v>
      </c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</row>
    <row r="94" spans="1:28" ht="15" customHeight="1" x14ac:dyDescent="0.2">
      <c r="A94" s="190" t="s">
        <v>176</v>
      </c>
      <c r="B94" s="51" t="s">
        <v>219</v>
      </c>
      <c r="C94" s="64">
        <v>45468800</v>
      </c>
      <c r="D94" s="59">
        <v>25000</v>
      </c>
      <c r="E94" s="60"/>
      <c r="F94" s="60"/>
      <c r="G94" s="59"/>
      <c r="H94" s="60"/>
      <c r="I94" s="41">
        <f t="shared" si="6"/>
        <v>45493800</v>
      </c>
      <c r="J94" s="44">
        <f>P100</f>
        <v>0</v>
      </c>
      <c r="K94" s="160">
        <f t="shared" si="9"/>
        <v>45493800</v>
      </c>
      <c r="L94" s="117"/>
      <c r="M94" s="117"/>
      <c r="N94" s="106"/>
      <c r="O94" s="106" t="s">
        <v>124</v>
      </c>
      <c r="P94" s="130">
        <f>12000000+320000+4827025</f>
        <v>17147025</v>
      </c>
      <c r="Q94" s="106" t="s">
        <v>92</v>
      </c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</row>
    <row r="95" spans="1:28" ht="15" customHeight="1" x14ac:dyDescent="0.2">
      <c r="A95" s="189" t="s">
        <v>220</v>
      </c>
      <c r="B95" s="89" t="s">
        <v>221</v>
      </c>
      <c r="C95" s="90">
        <f t="shared" ref="C95:H95" si="19">C97+C96</f>
        <v>79054858</v>
      </c>
      <c r="D95" s="70">
        <f t="shared" si="19"/>
        <v>0</v>
      </c>
      <c r="E95" s="70">
        <f t="shared" si="19"/>
        <v>0</v>
      </c>
      <c r="F95" s="70">
        <f t="shared" si="19"/>
        <v>0</v>
      </c>
      <c r="G95" s="70">
        <f t="shared" si="19"/>
        <v>0</v>
      </c>
      <c r="H95" s="70">
        <f t="shared" si="19"/>
        <v>0</v>
      </c>
      <c r="I95" s="70">
        <f t="shared" si="6"/>
        <v>79054858</v>
      </c>
      <c r="J95" s="70">
        <f>J96+J97</f>
        <v>0</v>
      </c>
      <c r="K95" s="176">
        <f t="shared" si="9"/>
        <v>79054858</v>
      </c>
      <c r="L95" s="119"/>
      <c r="M95" s="119"/>
      <c r="N95" s="106"/>
      <c r="O95" s="106" t="s">
        <v>222</v>
      </c>
      <c r="P95" s="130">
        <f>7000000+1000000</f>
        <v>8000000</v>
      </c>
      <c r="Q95" s="106" t="s">
        <v>92</v>
      </c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</row>
    <row r="96" spans="1:28" ht="15" customHeight="1" x14ac:dyDescent="0.2">
      <c r="A96" s="190" t="s">
        <v>173</v>
      </c>
      <c r="B96" s="51" t="s">
        <v>223</v>
      </c>
      <c r="C96" s="64">
        <v>79052858</v>
      </c>
      <c r="D96" s="60"/>
      <c r="E96" s="60"/>
      <c r="F96" s="60"/>
      <c r="G96" s="60"/>
      <c r="H96" s="60"/>
      <c r="I96" s="41">
        <f t="shared" si="6"/>
        <v>79052858</v>
      </c>
      <c r="J96" s="44"/>
      <c r="K96" s="160">
        <f t="shared" si="9"/>
        <v>79052858</v>
      </c>
      <c r="L96" s="117"/>
      <c r="M96" s="117"/>
      <c r="N96" s="106"/>
      <c r="O96" s="106"/>
      <c r="P96" s="130">
        <f>P93+P94+P95</f>
        <v>32147025</v>
      </c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</row>
    <row r="97" spans="1:28" ht="15" customHeight="1" x14ac:dyDescent="0.2">
      <c r="A97" s="190" t="s">
        <v>176</v>
      </c>
      <c r="B97" s="51" t="s">
        <v>224</v>
      </c>
      <c r="C97" s="64">
        <v>2000</v>
      </c>
      <c r="D97" s="60"/>
      <c r="E97" s="60"/>
      <c r="F97" s="60"/>
      <c r="G97" s="60"/>
      <c r="H97" s="59"/>
      <c r="I97" s="41">
        <f t="shared" si="6"/>
        <v>2000</v>
      </c>
      <c r="J97" s="44"/>
      <c r="K97" s="160">
        <f t="shared" si="9"/>
        <v>2000</v>
      </c>
      <c r="L97" s="117"/>
      <c r="M97" s="117"/>
      <c r="N97" s="106"/>
      <c r="O97" s="106" t="s">
        <v>218</v>
      </c>
      <c r="P97" s="130">
        <v>0</v>
      </c>
      <c r="Q97" s="106" t="s">
        <v>97</v>
      </c>
      <c r="R97" s="106"/>
      <c r="S97" s="130">
        <v>0</v>
      </c>
      <c r="T97" s="144" t="s">
        <v>225</v>
      </c>
      <c r="U97" s="144"/>
      <c r="V97" s="106"/>
      <c r="W97" s="106"/>
      <c r="X97" s="106"/>
      <c r="Y97" s="106"/>
      <c r="Z97" s="106"/>
      <c r="AA97" s="106"/>
      <c r="AB97" s="106"/>
    </row>
    <row r="98" spans="1:28" ht="15" customHeight="1" x14ac:dyDescent="0.2">
      <c r="A98" s="189" t="s">
        <v>226</v>
      </c>
      <c r="B98" s="89" t="s">
        <v>227</v>
      </c>
      <c r="C98" s="90">
        <f t="shared" ref="C98:H98" si="20">C99+C100</f>
        <v>129738854</v>
      </c>
      <c r="D98" s="70">
        <f t="shared" si="20"/>
        <v>0</v>
      </c>
      <c r="E98" s="70">
        <f t="shared" si="20"/>
        <v>15278000</v>
      </c>
      <c r="F98" s="70">
        <f t="shared" si="20"/>
        <v>0</v>
      </c>
      <c r="G98" s="70">
        <f t="shared" si="20"/>
        <v>0</v>
      </c>
      <c r="H98" s="70">
        <f t="shared" si="20"/>
        <v>0</v>
      </c>
      <c r="I98" s="70">
        <f t="shared" si="6"/>
        <v>145016854</v>
      </c>
      <c r="J98" s="70">
        <f>J99+J100</f>
        <v>0</v>
      </c>
      <c r="K98" s="176">
        <f t="shared" si="9"/>
        <v>145016854</v>
      </c>
      <c r="L98" s="119"/>
      <c r="M98" s="119"/>
      <c r="N98" s="106"/>
      <c r="O98" s="106" t="s">
        <v>222</v>
      </c>
      <c r="P98" s="130">
        <v>0</v>
      </c>
      <c r="Q98" s="106"/>
      <c r="R98" s="106"/>
      <c r="S98" s="130">
        <v>0</v>
      </c>
      <c r="T98" s="144"/>
      <c r="U98" s="144"/>
      <c r="V98" s="106"/>
      <c r="W98" s="106"/>
      <c r="X98" s="106"/>
      <c r="Y98" s="106"/>
      <c r="Z98" s="106"/>
      <c r="AA98" s="106"/>
      <c r="AB98" s="106"/>
    </row>
    <row r="99" spans="1:28" ht="15" customHeight="1" x14ac:dyDescent="0.2">
      <c r="A99" s="190" t="s">
        <v>173</v>
      </c>
      <c r="B99" s="51" t="s">
        <v>228</v>
      </c>
      <c r="C99" s="64">
        <v>38372995</v>
      </c>
      <c r="D99" s="60"/>
      <c r="E99" s="59">
        <v>13874000</v>
      </c>
      <c r="F99" s="60"/>
      <c r="G99" s="60"/>
      <c r="H99" s="60"/>
      <c r="I99" s="41">
        <f t="shared" si="6"/>
        <v>52246995</v>
      </c>
      <c r="J99" s="44"/>
      <c r="K99" s="160">
        <f t="shared" si="9"/>
        <v>52246995</v>
      </c>
      <c r="L99" s="117"/>
      <c r="M99" s="117"/>
      <c r="N99" s="106"/>
      <c r="O99" s="106" t="s">
        <v>229</v>
      </c>
      <c r="P99" s="130">
        <v>0</v>
      </c>
      <c r="Q99" s="106"/>
      <c r="R99" s="106"/>
      <c r="S99" s="130">
        <v>0</v>
      </c>
      <c r="T99" s="144"/>
      <c r="U99" s="144"/>
      <c r="V99" s="106"/>
      <c r="W99" s="106"/>
      <c r="X99" s="106"/>
      <c r="Y99" s="106"/>
      <c r="Z99" s="106"/>
      <c r="AA99" s="106"/>
      <c r="AB99" s="106"/>
    </row>
    <row r="100" spans="1:28" ht="15" customHeight="1" x14ac:dyDescent="0.2">
      <c r="A100" s="190" t="s">
        <v>176</v>
      </c>
      <c r="B100" s="51" t="s">
        <v>230</v>
      </c>
      <c r="C100" s="64">
        <v>91365859</v>
      </c>
      <c r="D100" s="60"/>
      <c r="E100" s="59">
        <v>1404000</v>
      </c>
      <c r="F100" s="60"/>
      <c r="G100" s="59"/>
      <c r="H100" s="60"/>
      <c r="I100" s="41">
        <f t="shared" si="6"/>
        <v>92769859</v>
      </c>
      <c r="J100" s="44"/>
      <c r="K100" s="160">
        <f t="shared" si="9"/>
        <v>92769859</v>
      </c>
      <c r="L100" s="117"/>
      <c r="M100" s="117"/>
      <c r="N100" s="106"/>
      <c r="O100" s="106"/>
      <c r="P100" s="130">
        <f>P97+P98+P99</f>
        <v>0</v>
      </c>
      <c r="Q100" s="106"/>
      <c r="R100" s="106"/>
      <c r="S100" s="130">
        <f>S97+S98+S99</f>
        <v>0</v>
      </c>
      <c r="T100" s="144"/>
      <c r="U100" s="144"/>
      <c r="V100" s="106"/>
      <c r="W100" s="106"/>
      <c r="X100" s="106"/>
      <c r="Y100" s="106"/>
      <c r="Z100" s="106"/>
      <c r="AA100" s="106"/>
      <c r="AB100" s="106"/>
    </row>
    <row r="101" spans="1:28" ht="15" customHeight="1" x14ac:dyDescent="0.2">
      <c r="A101" s="189" t="s">
        <v>231</v>
      </c>
      <c r="B101" s="89" t="s">
        <v>232</v>
      </c>
      <c r="C101" s="90">
        <f t="shared" ref="C101:H101" si="21">C102+C103</f>
        <v>8845106</v>
      </c>
      <c r="D101" s="70">
        <f t="shared" si="21"/>
        <v>0</v>
      </c>
      <c r="E101" s="70">
        <f t="shared" si="21"/>
        <v>0</v>
      </c>
      <c r="F101" s="70">
        <f t="shared" si="21"/>
        <v>0</v>
      </c>
      <c r="G101" s="70">
        <f t="shared" si="21"/>
        <v>0</v>
      </c>
      <c r="H101" s="70">
        <f t="shared" si="21"/>
        <v>0</v>
      </c>
      <c r="I101" s="70">
        <f t="shared" si="6"/>
        <v>8845106</v>
      </c>
      <c r="J101" s="70">
        <f>J102+J103</f>
        <v>0</v>
      </c>
      <c r="K101" s="176">
        <f t="shared" si="9"/>
        <v>8845106</v>
      </c>
      <c r="L101" s="119"/>
      <c r="M101" s="119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  <c r="AA101" s="106"/>
      <c r="AB101" s="106"/>
    </row>
    <row r="102" spans="1:28" ht="15" customHeight="1" x14ac:dyDescent="0.2">
      <c r="A102" s="190" t="s">
        <v>173</v>
      </c>
      <c r="B102" s="51" t="s">
        <v>233</v>
      </c>
      <c r="C102" s="64">
        <v>8845106</v>
      </c>
      <c r="D102" s="60"/>
      <c r="E102" s="60"/>
      <c r="F102" s="60"/>
      <c r="G102" s="60"/>
      <c r="H102" s="60"/>
      <c r="I102" s="41">
        <f t="shared" si="6"/>
        <v>8845106</v>
      </c>
      <c r="J102" s="44"/>
      <c r="K102" s="160">
        <f t="shared" si="9"/>
        <v>8845106</v>
      </c>
      <c r="L102" s="117"/>
      <c r="M102" s="117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</row>
    <row r="103" spans="1:28" ht="15" customHeight="1" x14ac:dyDescent="0.2">
      <c r="A103" s="190" t="s">
        <v>176</v>
      </c>
      <c r="B103" s="51" t="s">
        <v>234</v>
      </c>
      <c r="C103" s="64"/>
      <c r="D103" s="60"/>
      <c r="E103" s="60"/>
      <c r="F103" s="60"/>
      <c r="G103" s="60"/>
      <c r="H103" s="59"/>
      <c r="I103" s="41">
        <f t="shared" si="6"/>
        <v>0</v>
      </c>
      <c r="J103" s="44"/>
      <c r="K103" s="160">
        <f t="shared" si="9"/>
        <v>0</v>
      </c>
      <c r="L103" s="117"/>
      <c r="M103" s="117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6"/>
    </row>
    <row r="104" spans="1:28" ht="18" customHeight="1" x14ac:dyDescent="0.2">
      <c r="A104" s="193" t="s">
        <v>235</v>
      </c>
      <c r="B104" s="89" t="s">
        <v>236</v>
      </c>
      <c r="C104" s="90">
        <f t="shared" ref="C104:H104" si="22">C105+C106</f>
        <v>0</v>
      </c>
      <c r="D104" s="70">
        <f t="shared" si="22"/>
        <v>0</v>
      </c>
      <c r="E104" s="70">
        <f t="shared" si="22"/>
        <v>0</v>
      </c>
      <c r="F104" s="70">
        <f t="shared" si="22"/>
        <v>0</v>
      </c>
      <c r="G104" s="70">
        <f t="shared" si="22"/>
        <v>0</v>
      </c>
      <c r="H104" s="70">
        <f t="shared" si="22"/>
        <v>0</v>
      </c>
      <c r="I104" s="70">
        <f t="shared" si="6"/>
        <v>0</v>
      </c>
      <c r="J104" s="70">
        <f>J105+J106</f>
        <v>0</v>
      </c>
      <c r="K104" s="176">
        <f t="shared" si="9"/>
        <v>0</v>
      </c>
      <c r="L104" s="119"/>
      <c r="M104" s="119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6"/>
    </row>
    <row r="105" spans="1:28" ht="15" customHeight="1" x14ac:dyDescent="0.2">
      <c r="A105" s="190" t="s">
        <v>173</v>
      </c>
      <c r="B105" s="51" t="s">
        <v>237</v>
      </c>
      <c r="C105" s="91"/>
      <c r="D105" s="92"/>
      <c r="E105" s="92"/>
      <c r="F105" s="92"/>
      <c r="G105" s="92"/>
      <c r="H105" s="92"/>
      <c r="I105" s="93">
        <f t="shared" si="6"/>
        <v>0</v>
      </c>
      <c r="J105" s="94"/>
      <c r="K105" s="191">
        <f t="shared" si="9"/>
        <v>0</v>
      </c>
      <c r="L105" s="119"/>
      <c r="M105" s="119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</row>
    <row r="106" spans="1:28" ht="15" customHeight="1" x14ac:dyDescent="0.2">
      <c r="A106" s="190" t="s">
        <v>176</v>
      </c>
      <c r="B106" s="51" t="s">
        <v>238</v>
      </c>
      <c r="C106" s="91"/>
      <c r="D106" s="92"/>
      <c r="E106" s="92"/>
      <c r="F106" s="92"/>
      <c r="G106" s="92"/>
      <c r="H106" s="92"/>
      <c r="I106" s="93">
        <f t="shared" ref="I106:I118" si="23">SUM(C106:H106)</f>
        <v>0</v>
      </c>
      <c r="J106" s="94"/>
      <c r="K106" s="191">
        <f t="shared" si="9"/>
        <v>0</v>
      </c>
      <c r="L106" s="119"/>
      <c r="M106" s="119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</row>
    <row r="107" spans="1:28" ht="15" customHeight="1" x14ac:dyDescent="0.2">
      <c r="A107" s="189" t="s">
        <v>239</v>
      </c>
      <c r="B107" s="89" t="s">
        <v>240</v>
      </c>
      <c r="C107" s="70">
        <f t="shared" ref="C107:H107" si="24">C108+C109</f>
        <v>0</v>
      </c>
      <c r="D107" s="70">
        <f t="shared" si="24"/>
        <v>0</v>
      </c>
      <c r="E107" s="70">
        <f t="shared" si="24"/>
        <v>0</v>
      </c>
      <c r="F107" s="70">
        <f t="shared" si="24"/>
        <v>0</v>
      </c>
      <c r="G107" s="70">
        <f t="shared" si="24"/>
        <v>0</v>
      </c>
      <c r="H107" s="70">
        <f t="shared" si="24"/>
        <v>0</v>
      </c>
      <c r="I107" s="70">
        <f t="shared" si="23"/>
        <v>0</v>
      </c>
      <c r="J107" s="70">
        <f>J108+J109</f>
        <v>0</v>
      </c>
      <c r="K107" s="176">
        <f t="shared" si="9"/>
        <v>0</v>
      </c>
      <c r="L107" s="119"/>
      <c r="M107" s="119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</row>
    <row r="108" spans="1:28" ht="15" customHeight="1" x14ac:dyDescent="0.2">
      <c r="A108" s="190" t="s">
        <v>173</v>
      </c>
      <c r="B108" s="51" t="s">
        <v>241</v>
      </c>
      <c r="C108" s="92"/>
      <c r="D108" s="92"/>
      <c r="E108" s="92"/>
      <c r="F108" s="92"/>
      <c r="G108" s="92"/>
      <c r="H108" s="92"/>
      <c r="I108" s="93">
        <f t="shared" si="23"/>
        <v>0</v>
      </c>
      <c r="J108" s="94"/>
      <c r="K108" s="191">
        <f t="shared" si="9"/>
        <v>0</v>
      </c>
      <c r="L108" s="119"/>
      <c r="M108" s="119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</row>
    <row r="109" spans="1:28" ht="15" customHeight="1" x14ac:dyDescent="0.2">
      <c r="A109" s="190" t="s">
        <v>176</v>
      </c>
      <c r="B109" s="51" t="s">
        <v>242</v>
      </c>
      <c r="C109" s="92"/>
      <c r="D109" s="92"/>
      <c r="E109" s="92"/>
      <c r="F109" s="92"/>
      <c r="G109" s="92"/>
      <c r="H109" s="92"/>
      <c r="I109" s="93">
        <f t="shared" si="23"/>
        <v>0</v>
      </c>
      <c r="J109" s="94"/>
      <c r="K109" s="191">
        <f t="shared" si="9"/>
        <v>0</v>
      </c>
      <c r="L109" s="119"/>
      <c r="M109" s="119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6"/>
    </row>
    <row r="110" spans="1:28" ht="15" customHeight="1" x14ac:dyDescent="0.2">
      <c r="A110" s="189" t="s">
        <v>243</v>
      </c>
      <c r="B110" s="89" t="s">
        <v>244</v>
      </c>
      <c r="C110" s="90">
        <f t="shared" ref="C110:H110" si="25">C111+C112</f>
        <v>1300000</v>
      </c>
      <c r="D110" s="70">
        <f t="shared" si="25"/>
        <v>0</v>
      </c>
      <c r="E110" s="70">
        <f t="shared" si="25"/>
        <v>0</v>
      </c>
      <c r="F110" s="70">
        <f t="shared" si="25"/>
        <v>0</v>
      </c>
      <c r="G110" s="70">
        <f t="shared" si="25"/>
        <v>0</v>
      </c>
      <c r="H110" s="70">
        <f t="shared" si="25"/>
        <v>0</v>
      </c>
      <c r="I110" s="70">
        <f t="shared" si="23"/>
        <v>1300000</v>
      </c>
      <c r="J110" s="70">
        <f>J111+J112</f>
        <v>0</v>
      </c>
      <c r="K110" s="176">
        <f t="shared" si="9"/>
        <v>1300000</v>
      </c>
      <c r="L110" s="119"/>
      <c r="M110" s="119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</row>
    <row r="111" spans="1:28" ht="15" customHeight="1" x14ac:dyDescent="0.2">
      <c r="A111" s="190" t="s">
        <v>173</v>
      </c>
      <c r="B111" s="51" t="s">
        <v>245</v>
      </c>
      <c r="C111" s="64">
        <v>1300000</v>
      </c>
      <c r="D111" s="60"/>
      <c r="E111" s="60"/>
      <c r="F111" s="60"/>
      <c r="G111" s="60"/>
      <c r="H111" s="60"/>
      <c r="I111" s="41">
        <f t="shared" si="23"/>
        <v>1300000</v>
      </c>
      <c r="J111" s="44"/>
      <c r="K111" s="160">
        <f t="shared" si="9"/>
        <v>1300000</v>
      </c>
      <c r="L111" s="117"/>
      <c r="M111" s="117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6"/>
    </row>
    <row r="112" spans="1:28" ht="15" customHeight="1" x14ac:dyDescent="0.2">
      <c r="A112" s="190" t="s">
        <v>176</v>
      </c>
      <c r="B112" s="51" t="s">
        <v>246</v>
      </c>
      <c r="C112" s="85">
        <v>0</v>
      </c>
      <c r="D112" s="60"/>
      <c r="E112" s="60"/>
      <c r="F112" s="60"/>
      <c r="G112" s="60"/>
      <c r="H112" s="60"/>
      <c r="I112" s="41">
        <f t="shared" si="23"/>
        <v>0</v>
      </c>
      <c r="J112" s="44"/>
      <c r="K112" s="160">
        <f t="shared" si="9"/>
        <v>0</v>
      </c>
      <c r="L112" s="117"/>
      <c r="M112" s="117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6"/>
    </row>
    <row r="113" spans="1:28" ht="15" customHeight="1" x14ac:dyDescent="0.2">
      <c r="A113" s="189" t="s">
        <v>247</v>
      </c>
      <c r="B113" s="89" t="s">
        <v>248</v>
      </c>
      <c r="C113" s="90">
        <f t="shared" ref="C113:H113" si="26">C114+C115</f>
        <v>163205090</v>
      </c>
      <c r="D113" s="70">
        <f t="shared" si="26"/>
        <v>0</v>
      </c>
      <c r="E113" s="70">
        <f t="shared" si="26"/>
        <v>0</v>
      </c>
      <c r="F113" s="70">
        <f t="shared" si="26"/>
        <v>0</v>
      </c>
      <c r="G113" s="70">
        <f t="shared" si="26"/>
        <v>0</v>
      </c>
      <c r="H113" s="70">
        <f t="shared" si="26"/>
        <v>0</v>
      </c>
      <c r="I113" s="70">
        <f t="shared" si="23"/>
        <v>163205090</v>
      </c>
      <c r="J113" s="70">
        <f>J114+J115</f>
        <v>0</v>
      </c>
      <c r="K113" s="176">
        <f t="shared" si="9"/>
        <v>163205090</v>
      </c>
      <c r="L113" s="119"/>
      <c r="M113" s="119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</row>
    <row r="114" spans="1:28" ht="15" customHeight="1" x14ac:dyDescent="0.2">
      <c r="A114" s="190" t="s">
        <v>173</v>
      </c>
      <c r="B114" s="51" t="s">
        <v>249</v>
      </c>
      <c r="C114" s="64">
        <v>69168340</v>
      </c>
      <c r="D114" s="60"/>
      <c r="E114" s="60"/>
      <c r="F114" s="60"/>
      <c r="G114" s="59"/>
      <c r="H114" s="60"/>
      <c r="I114" s="41">
        <f t="shared" si="23"/>
        <v>69168340</v>
      </c>
      <c r="J114" s="44"/>
      <c r="K114" s="160">
        <f t="shared" si="9"/>
        <v>69168340</v>
      </c>
      <c r="L114" s="117"/>
      <c r="M114" s="117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</row>
    <row r="115" spans="1:28" ht="15" customHeight="1" x14ac:dyDescent="0.2">
      <c r="A115" s="190" t="s">
        <v>176</v>
      </c>
      <c r="B115" s="51" t="s">
        <v>250</v>
      </c>
      <c r="C115" s="64">
        <v>94036750</v>
      </c>
      <c r="D115" s="60"/>
      <c r="E115" s="60"/>
      <c r="F115" s="60"/>
      <c r="G115" s="59"/>
      <c r="H115" s="60"/>
      <c r="I115" s="41">
        <f t="shared" si="23"/>
        <v>94036750</v>
      </c>
      <c r="J115" s="44"/>
      <c r="K115" s="160">
        <f t="shared" si="9"/>
        <v>94036750</v>
      </c>
      <c r="L115" s="117"/>
      <c r="M115" s="117"/>
      <c r="N115" s="106"/>
      <c r="O115" s="106" t="s">
        <v>251</v>
      </c>
      <c r="P115" s="106"/>
      <c r="Q115" s="106" t="s">
        <v>252</v>
      </c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</row>
    <row r="116" spans="1:28" ht="15" customHeight="1" x14ac:dyDescent="0.2">
      <c r="A116" s="189" t="s">
        <v>253</v>
      </c>
      <c r="B116" s="89" t="s">
        <v>254</v>
      </c>
      <c r="C116" s="70">
        <f t="shared" ref="C116:H116" si="27">C117+C118</f>
        <v>0</v>
      </c>
      <c r="D116" s="70">
        <f t="shared" si="27"/>
        <v>0</v>
      </c>
      <c r="E116" s="70">
        <f t="shared" si="27"/>
        <v>0</v>
      </c>
      <c r="F116" s="70">
        <f t="shared" si="27"/>
        <v>0</v>
      </c>
      <c r="G116" s="70">
        <f t="shared" si="27"/>
        <v>0</v>
      </c>
      <c r="H116" s="70">
        <f t="shared" si="27"/>
        <v>0</v>
      </c>
      <c r="I116" s="70">
        <f t="shared" si="23"/>
        <v>0</v>
      </c>
      <c r="J116" s="70">
        <f>J117+J118</f>
        <v>0</v>
      </c>
      <c r="K116" s="176">
        <f t="shared" si="9"/>
        <v>0</v>
      </c>
      <c r="L116" s="119"/>
      <c r="M116" s="119"/>
      <c r="N116" s="106"/>
      <c r="O116" s="106" t="s">
        <v>92</v>
      </c>
      <c r="P116" s="130">
        <f>C69+C72+C75+C78+C81+C84+C87+C90+C93+C96+C99++C102+C105+C108+C111+C114+C117</f>
        <v>355094090</v>
      </c>
      <c r="Q116" s="130">
        <f>S61-P116</f>
        <v>0</v>
      </c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6"/>
    </row>
    <row r="117" spans="1:28" ht="15" customHeight="1" x14ac:dyDescent="0.2">
      <c r="A117" s="190" t="s">
        <v>173</v>
      </c>
      <c r="B117" s="51" t="s">
        <v>255</v>
      </c>
      <c r="C117" s="92"/>
      <c r="D117" s="92"/>
      <c r="E117" s="92"/>
      <c r="F117" s="92"/>
      <c r="G117" s="92"/>
      <c r="H117" s="92"/>
      <c r="I117" s="93">
        <f t="shared" si="23"/>
        <v>0</v>
      </c>
      <c r="J117" s="94"/>
      <c r="K117" s="191">
        <f t="shared" si="9"/>
        <v>0</v>
      </c>
      <c r="L117" s="119"/>
      <c r="M117" s="119"/>
      <c r="N117" s="106"/>
      <c r="O117" s="106" t="s">
        <v>97</v>
      </c>
      <c r="P117" s="130">
        <f>C70+C73+C76+C79+C82+C85+C88+C91+C94+C97+C100+C103+C106+C109+C112+C115+C118</f>
        <v>315397531</v>
      </c>
      <c r="Q117" s="137">
        <f>S62-P117</f>
        <v>0</v>
      </c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6"/>
    </row>
    <row r="118" spans="1:28" ht="15" customHeight="1" thickBot="1" x14ac:dyDescent="0.25">
      <c r="A118" s="194" t="s">
        <v>176</v>
      </c>
      <c r="B118" s="195" t="s">
        <v>256</v>
      </c>
      <c r="C118" s="196">
        <v>0</v>
      </c>
      <c r="D118" s="196"/>
      <c r="E118" s="196"/>
      <c r="F118" s="196"/>
      <c r="G118" s="196"/>
      <c r="H118" s="196"/>
      <c r="I118" s="197">
        <f t="shared" si="23"/>
        <v>0</v>
      </c>
      <c r="J118" s="198"/>
      <c r="K118" s="199">
        <f t="shared" si="9"/>
        <v>0</v>
      </c>
      <c r="L118" s="119"/>
      <c r="M118" s="119"/>
      <c r="N118" s="106"/>
      <c r="O118" s="139" t="s">
        <v>200</v>
      </c>
      <c r="P118" s="130">
        <f>SUM(P116:P117)</f>
        <v>670491621</v>
      </c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</row>
    <row r="119" spans="1:28" ht="15.75" customHeight="1" x14ac:dyDescent="0.2">
      <c r="A119" s="96"/>
      <c r="B119" s="97"/>
      <c r="C119" s="97"/>
      <c r="D119" s="97"/>
      <c r="E119" s="97"/>
      <c r="F119" s="97"/>
      <c r="G119" s="97"/>
      <c r="H119" s="97"/>
      <c r="I119" s="97"/>
      <c r="J119" s="97"/>
      <c r="L119" s="106"/>
      <c r="M119" s="106"/>
      <c r="N119" s="106"/>
      <c r="O119" s="106"/>
      <c r="P119" s="130">
        <f>P118-C67</f>
        <v>0</v>
      </c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6"/>
    </row>
    <row r="120" spans="1:28" ht="15.75" customHeight="1" x14ac:dyDescent="0.2">
      <c r="A120" s="98" t="s">
        <v>257</v>
      </c>
      <c r="B120" s="98"/>
      <c r="C120" s="99"/>
      <c r="D120" s="100"/>
      <c r="E120" s="19"/>
      <c r="F120" s="19"/>
      <c r="G120" s="100"/>
      <c r="H120" s="100"/>
      <c r="I120" s="19" t="s">
        <v>258</v>
      </c>
      <c r="J120" s="19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</row>
    <row r="121" spans="1:28" ht="15.75" customHeight="1" x14ac:dyDescent="0.2">
      <c r="A121" s="11" t="s">
        <v>259</v>
      </c>
      <c r="B121" s="100"/>
      <c r="C121" s="100"/>
      <c r="D121" s="100"/>
      <c r="E121" s="101"/>
      <c r="F121" s="101"/>
      <c r="G121" s="100"/>
      <c r="H121" s="100"/>
      <c r="I121" s="101" t="s">
        <v>260</v>
      </c>
      <c r="J121" s="101"/>
      <c r="L121" s="106"/>
      <c r="M121" s="106"/>
      <c r="N121" s="106"/>
      <c r="O121" s="106" t="s">
        <v>261</v>
      </c>
      <c r="P121" s="130">
        <f>P122+P123</f>
        <v>0</v>
      </c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</row>
    <row r="122" spans="1:28" ht="15.75" x14ac:dyDescent="0.25">
      <c r="A122" s="102"/>
      <c r="C122" s="68"/>
      <c r="H122" s="103"/>
      <c r="I122" s="103"/>
      <c r="J122" s="103"/>
      <c r="K122" s="103"/>
      <c r="L122" s="124"/>
      <c r="M122" s="124"/>
      <c r="N122" s="106"/>
      <c r="O122" s="106" t="s">
        <v>262</v>
      </c>
      <c r="P122" s="130">
        <f>G114</f>
        <v>0</v>
      </c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6"/>
    </row>
    <row r="123" spans="1:28" ht="15" x14ac:dyDescent="0.2">
      <c r="A123" s="102"/>
      <c r="C123" s="68"/>
      <c r="H123" s="104"/>
      <c r="I123" s="104"/>
      <c r="J123" s="104"/>
      <c r="K123" s="104"/>
      <c r="L123" s="125"/>
      <c r="M123" s="125"/>
      <c r="N123" s="106"/>
      <c r="O123" s="106" t="s">
        <v>263</v>
      </c>
      <c r="P123" s="130">
        <f>G88+G94+G100+G115</f>
        <v>0</v>
      </c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6"/>
    </row>
    <row r="124" spans="1:28" x14ac:dyDescent="0.2">
      <c r="A124" s="11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  <c r="AA124" s="106"/>
      <c r="AB124" s="106"/>
    </row>
    <row r="125" spans="1:28" x14ac:dyDescent="0.2">
      <c r="E125" s="2" t="s">
        <v>60</v>
      </c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6"/>
    </row>
    <row r="126" spans="1:28" x14ac:dyDescent="0.2"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  <c r="AA126" s="106"/>
      <c r="AB126" s="106"/>
    </row>
    <row r="127" spans="1:28" x14ac:dyDescent="0.2"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6"/>
    </row>
    <row r="128" spans="1:28" x14ac:dyDescent="0.2"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6"/>
    </row>
    <row r="129" spans="12:28" x14ac:dyDescent="0.2"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  <c r="AA129" s="106"/>
      <c r="AB129" s="106"/>
    </row>
    <row r="130" spans="12:28" x14ac:dyDescent="0.2"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  <c r="AA130" s="106"/>
      <c r="AB130" s="106"/>
    </row>
    <row r="131" spans="12:28" x14ac:dyDescent="0.2"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  <c r="AA131" s="106"/>
      <c r="AB131" s="106"/>
    </row>
    <row r="132" spans="12:28" x14ac:dyDescent="0.2"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  <c r="AA132" s="106"/>
      <c r="AB132" s="106"/>
    </row>
    <row r="133" spans="12:28" x14ac:dyDescent="0.2"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  <c r="AA133" s="106"/>
      <c r="AB133" s="106"/>
    </row>
    <row r="134" spans="12:28" x14ac:dyDescent="0.2"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  <c r="AA134" s="106"/>
      <c r="AB134" s="106"/>
    </row>
    <row r="135" spans="12:28" x14ac:dyDescent="0.2"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6"/>
    </row>
    <row r="136" spans="12:28" x14ac:dyDescent="0.2"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6"/>
    </row>
    <row r="137" spans="12:28" x14ac:dyDescent="0.2"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  <c r="AA137" s="106"/>
      <c r="AB137" s="106"/>
    </row>
    <row r="138" spans="12:28" x14ac:dyDescent="0.2"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6"/>
    </row>
    <row r="139" spans="12:28" x14ac:dyDescent="0.2"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  <c r="AA139" s="106"/>
      <c r="AB139" s="106"/>
    </row>
    <row r="140" spans="12:28" x14ac:dyDescent="0.2"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  <c r="AA140" s="106"/>
      <c r="AB140" s="106"/>
    </row>
    <row r="141" spans="12:28" x14ac:dyDescent="0.2"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  <c r="AA141" s="106"/>
      <c r="AB141" s="106"/>
    </row>
    <row r="142" spans="12:28" x14ac:dyDescent="0.2"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  <c r="AB142" s="106"/>
    </row>
    <row r="143" spans="12:28" x14ac:dyDescent="0.2"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  <c r="AA143" s="106"/>
      <c r="AB143" s="106"/>
    </row>
    <row r="144" spans="12:28" x14ac:dyDescent="0.2"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  <c r="AA144" s="106"/>
      <c r="AB144" s="106"/>
    </row>
    <row r="145" spans="12:28" x14ac:dyDescent="0.2"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  <c r="AA145" s="106"/>
      <c r="AB145" s="106"/>
    </row>
    <row r="146" spans="12:28" x14ac:dyDescent="0.2"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  <c r="AA146" s="106"/>
      <c r="AB146" s="106"/>
    </row>
    <row r="147" spans="12:28" x14ac:dyDescent="0.2"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  <c r="AA147" s="106"/>
      <c r="AB147" s="106"/>
    </row>
    <row r="148" spans="12:28" x14ac:dyDescent="0.2"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  <c r="AA148" s="106"/>
      <c r="AB148" s="106"/>
    </row>
    <row r="149" spans="12:28" x14ac:dyDescent="0.2"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  <c r="AA149" s="106"/>
      <c r="AB149" s="106"/>
    </row>
    <row r="150" spans="12:28" x14ac:dyDescent="0.2"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  <c r="AA150" s="106"/>
      <c r="AB150" s="106"/>
    </row>
    <row r="151" spans="12:28" x14ac:dyDescent="0.2"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  <c r="AA151" s="106"/>
      <c r="AB151" s="106"/>
    </row>
    <row r="152" spans="12:28" x14ac:dyDescent="0.2"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6"/>
    </row>
  </sheetData>
  <mergeCells count="38">
    <mergeCell ref="H122:K122"/>
    <mergeCell ref="H123:K123"/>
    <mergeCell ref="A119:J119"/>
    <mergeCell ref="A120:B120"/>
    <mergeCell ref="E120:F120"/>
    <mergeCell ref="I120:J120"/>
    <mergeCell ref="E121:F121"/>
    <mergeCell ref="I121:J121"/>
    <mergeCell ref="T91:U91"/>
    <mergeCell ref="V91:W91"/>
    <mergeCell ref="O92:Q92"/>
    <mergeCell ref="T92:U92"/>
    <mergeCell ref="V92:W92"/>
    <mergeCell ref="T97:U100"/>
    <mergeCell ref="M56:N56"/>
    <mergeCell ref="S69:U69"/>
    <mergeCell ref="U85:V85"/>
    <mergeCell ref="W85:X85"/>
    <mergeCell ref="Y85:AB85"/>
    <mergeCell ref="U86:X87"/>
    <mergeCell ref="E12:E20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R10:Y12"/>
    <mergeCell ref="C11:F11"/>
    <mergeCell ref="A12:A20"/>
    <mergeCell ref="B12:B20"/>
    <mergeCell ref="C12:C20"/>
    <mergeCell ref="D12:D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25.09.2025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2025-09-29T10:54:32Z</dcterms:created>
  <dcterms:modified xsi:type="dcterms:W3CDTF">2025-09-29T11:30:07Z</dcterms:modified>
</cp:coreProperties>
</file>