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76E4050-1000-42A3-9AC7-B0430B0BFF3E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30" i="1" l="1"/>
  <c r="D530" i="1" s="1"/>
  <c r="E530" i="1" s="1"/>
  <c r="C524" i="1"/>
  <c r="D524" i="1" s="1"/>
  <c r="C487" i="1"/>
  <c r="D487" i="1" s="1"/>
  <c r="E288" i="1"/>
  <c r="D288" i="1"/>
  <c r="D291" i="1"/>
  <c r="C288" i="1"/>
  <c r="C290" i="1"/>
  <c r="C291" i="1"/>
  <c r="C356" i="1"/>
  <c r="H17" i="1"/>
  <c r="I17" i="1"/>
  <c r="J17" i="1"/>
  <c r="K17" i="1"/>
  <c r="J288" i="1"/>
  <c r="J289" i="1"/>
  <c r="J290" i="1"/>
  <c r="J291" i="1"/>
  <c r="H288" i="1"/>
  <c r="H289" i="1"/>
  <c r="H290" i="1"/>
  <c r="H291" i="1"/>
  <c r="D653" i="1"/>
  <c r="H653" i="1"/>
  <c r="J653" i="1"/>
  <c r="H654" i="1"/>
  <c r="D655" i="1"/>
  <c r="H655" i="1"/>
  <c r="J655" i="1"/>
  <c r="D656" i="1"/>
  <c r="H656" i="1"/>
  <c r="J656" i="1"/>
  <c r="C653" i="1"/>
  <c r="C655" i="1"/>
  <c r="C656" i="1"/>
  <c r="C729" i="1"/>
  <c r="C730" i="1"/>
  <c r="J730" i="1" s="1"/>
  <c r="K730" i="1" s="1"/>
  <c r="C724" i="1"/>
  <c r="D724" i="1" s="1"/>
  <c r="E724" i="1" s="1"/>
  <c r="C718" i="1"/>
  <c r="D718" i="1" s="1"/>
  <c r="E718" i="1" s="1"/>
  <c r="C658" i="1"/>
  <c r="D658" i="1" s="1"/>
  <c r="E658" i="1" s="1"/>
  <c r="E524" i="1" l="1"/>
  <c r="D290" i="1"/>
  <c r="E290" i="1" s="1"/>
  <c r="E487" i="1"/>
  <c r="D289" i="1"/>
  <c r="E289" i="1" s="1"/>
  <c r="C289" i="1"/>
  <c r="D652" i="1"/>
  <c r="H177" i="1"/>
  <c r="J177" i="1"/>
  <c r="D178" i="1"/>
  <c r="H178" i="1"/>
  <c r="J178" i="1"/>
  <c r="D180" i="1"/>
  <c r="H180" i="1"/>
  <c r="J180" i="1"/>
  <c r="D181" i="1"/>
  <c r="H181" i="1"/>
  <c r="J181" i="1"/>
  <c r="C178" i="1"/>
  <c r="C180" i="1"/>
  <c r="C181" i="1"/>
  <c r="C242" i="1"/>
  <c r="J242" i="1" s="1"/>
  <c r="K242" i="1" s="1"/>
  <c r="C236" i="1"/>
  <c r="D236" i="1" s="1"/>
  <c r="E236" i="1" s="1"/>
  <c r="C230" i="1"/>
  <c r="D230" i="1" s="1"/>
  <c r="E230" i="1" s="1"/>
  <c r="C150" i="1"/>
  <c r="C144" i="1"/>
  <c r="C138" i="1"/>
  <c r="E84" i="1"/>
  <c r="C84" i="1"/>
  <c r="D16" i="1"/>
  <c r="C748" i="1"/>
  <c r="H748" i="1" s="1"/>
  <c r="C744" i="1"/>
  <c r="J744" i="1" s="1"/>
  <c r="C736" i="1"/>
  <c r="C714" i="1"/>
  <c r="D714" i="1" s="1"/>
  <c r="E714" i="1" s="1"/>
  <c r="C708" i="1"/>
  <c r="D708" i="1" s="1"/>
  <c r="E708" i="1" s="1"/>
  <c r="C702" i="1"/>
  <c r="D702" i="1" s="1"/>
  <c r="E702" i="1" s="1"/>
  <c r="C696" i="1"/>
  <c r="D696" i="1" s="1"/>
  <c r="E696" i="1" s="1"/>
  <c r="C690" i="1"/>
  <c r="D690" i="1" s="1"/>
  <c r="E690" i="1" s="1"/>
  <c r="C684" i="1"/>
  <c r="D684" i="1" s="1"/>
  <c r="E684" i="1" s="1"/>
  <c r="C678" i="1"/>
  <c r="D678" i="1" s="1"/>
  <c r="E678" i="1" s="1"/>
  <c r="C672" i="1"/>
  <c r="D672" i="1" s="1"/>
  <c r="E672" i="1" s="1"/>
  <c r="C666" i="1"/>
  <c r="C593" i="1"/>
  <c r="H593" i="1" s="1"/>
  <c r="I593" i="1" s="1"/>
  <c r="C587" i="1"/>
  <c r="H587" i="1" s="1"/>
  <c r="I587" i="1" s="1"/>
  <c r="C581" i="1"/>
  <c r="H581" i="1" s="1"/>
  <c r="I581" i="1" s="1"/>
  <c r="C575" i="1"/>
  <c r="H575" i="1" s="1"/>
  <c r="I575" i="1" s="1"/>
  <c r="C569" i="1"/>
  <c r="H569" i="1" s="1"/>
  <c r="I569" i="1" s="1"/>
  <c r="C563" i="1"/>
  <c r="H563" i="1" s="1"/>
  <c r="I563" i="1" s="1"/>
  <c r="C557" i="1"/>
  <c r="H557" i="1" s="1"/>
  <c r="I557" i="1" s="1"/>
  <c r="C551" i="1"/>
  <c r="H551" i="1" s="1"/>
  <c r="I551" i="1" s="1"/>
  <c r="C545" i="1"/>
  <c r="H545" i="1" s="1"/>
  <c r="I545" i="1" s="1"/>
  <c r="H539" i="1"/>
  <c r="C539" i="1"/>
  <c r="C533" i="1"/>
  <c r="J533" i="1" s="1"/>
  <c r="C518" i="1"/>
  <c r="D518" i="1" s="1"/>
  <c r="E518" i="1" s="1"/>
  <c r="C509" i="1"/>
  <c r="D509" i="1" s="1"/>
  <c r="E509" i="1" s="1"/>
  <c r="C504" i="1"/>
  <c r="D504" i="1" s="1"/>
  <c r="E504" i="1" s="1"/>
  <c r="C500" i="1"/>
  <c r="D500" i="1" s="1"/>
  <c r="E500" i="1" s="1"/>
  <c r="C494" i="1"/>
  <c r="D494" i="1" s="1"/>
  <c r="E494" i="1" s="1"/>
  <c r="C481" i="1"/>
  <c r="D481" i="1" s="1"/>
  <c r="E481" i="1" s="1"/>
  <c r="C473" i="1"/>
  <c r="D473" i="1" s="1"/>
  <c r="E473" i="1" s="1"/>
  <c r="C467" i="1"/>
  <c r="D467" i="1" s="1"/>
  <c r="E467" i="1" s="1"/>
  <c r="C461" i="1"/>
  <c r="D461" i="1" s="1"/>
  <c r="E461" i="1" s="1"/>
  <c r="C455" i="1"/>
  <c r="D455" i="1" s="1"/>
  <c r="E455" i="1" s="1"/>
  <c r="C449" i="1"/>
  <c r="D449" i="1" s="1"/>
  <c r="E449" i="1" s="1"/>
  <c r="C443" i="1"/>
  <c r="D443" i="1" s="1"/>
  <c r="E443" i="1" s="1"/>
  <c r="C437" i="1"/>
  <c r="D437" i="1" s="1"/>
  <c r="E437" i="1" s="1"/>
  <c r="C431" i="1"/>
  <c r="D431" i="1" s="1"/>
  <c r="E431" i="1" s="1"/>
  <c r="C425" i="1"/>
  <c r="D425" i="1" s="1"/>
  <c r="E425" i="1" s="1"/>
  <c r="C419" i="1"/>
  <c r="D419" i="1" s="1"/>
  <c r="E419" i="1" s="1"/>
  <c r="C413" i="1"/>
  <c r="D413" i="1" s="1"/>
  <c r="E413" i="1" s="1"/>
  <c r="C407" i="1"/>
  <c r="D407" i="1" s="1"/>
  <c r="E407" i="1" s="1"/>
  <c r="C401" i="1"/>
  <c r="D401" i="1" s="1"/>
  <c r="E401" i="1" s="1"/>
  <c r="C395" i="1"/>
  <c r="D395" i="1" s="1"/>
  <c r="E395" i="1" s="1"/>
  <c r="C389" i="1"/>
  <c r="D389" i="1" s="1"/>
  <c r="E389" i="1" s="1"/>
  <c r="D383" i="1"/>
  <c r="E383" i="1" s="1"/>
  <c r="C383" i="1"/>
  <c r="C377" i="1"/>
  <c r="D377" i="1" s="1"/>
  <c r="E377" i="1" s="1"/>
  <c r="C371" i="1"/>
  <c r="D371" i="1" s="1"/>
  <c r="E371" i="1" s="1"/>
  <c r="C365" i="1"/>
  <c r="D365" i="1" s="1"/>
  <c r="E365" i="1" s="1"/>
  <c r="C359" i="1"/>
  <c r="D359" i="1" s="1"/>
  <c r="E359" i="1" s="1"/>
  <c r="C347" i="1"/>
  <c r="D347" i="1" s="1"/>
  <c r="E347" i="1" s="1"/>
  <c r="C341" i="1"/>
  <c r="D341" i="1" s="1"/>
  <c r="E341" i="1" s="1"/>
  <c r="C335" i="1"/>
  <c r="D335" i="1" s="1"/>
  <c r="E335" i="1" s="1"/>
  <c r="C329" i="1"/>
  <c r="D329" i="1" s="1"/>
  <c r="E329" i="1" s="1"/>
  <c r="C323" i="1"/>
  <c r="D323" i="1" s="1"/>
  <c r="E323" i="1" s="1"/>
  <c r="C317" i="1"/>
  <c r="D317" i="1" s="1"/>
  <c r="E317" i="1" s="1"/>
  <c r="C313" i="1"/>
  <c r="D313" i="1" s="1"/>
  <c r="E313" i="1" s="1"/>
  <c r="C305" i="1"/>
  <c r="D305" i="1" s="1"/>
  <c r="E305" i="1" s="1"/>
  <c r="C301" i="1"/>
  <c r="C293" i="1"/>
  <c r="C269" i="1"/>
  <c r="H269" i="1" s="1"/>
  <c r="I269" i="1" s="1"/>
  <c r="C261" i="1"/>
  <c r="H261" i="1" s="1"/>
  <c r="I261" i="1" s="1"/>
  <c r="C255" i="1"/>
  <c r="J255" i="1" s="1"/>
  <c r="K255" i="1" s="1"/>
  <c r="C249" i="1"/>
  <c r="J249" i="1" s="1"/>
  <c r="K249" i="1" s="1"/>
  <c r="C245" i="1"/>
  <c r="J245" i="1" s="1"/>
  <c r="K245" i="1" s="1"/>
  <c r="C237" i="1"/>
  <c r="D237" i="1" s="1"/>
  <c r="E237" i="1" s="1"/>
  <c r="C231" i="1"/>
  <c r="D231" i="1" s="1"/>
  <c r="E231" i="1" s="1"/>
  <c r="C227" i="1"/>
  <c r="D227" i="1" s="1"/>
  <c r="E227" i="1" s="1"/>
  <c r="C219" i="1"/>
  <c r="D219" i="1" s="1"/>
  <c r="E219" i="1" s="1"/>
  <c r="C213" i="1"/>
  <c r="D213" i="1" s="1"/>
  <c r="E213" i="1" s="1"/>
  <c r="C209" i="1"/>
  <c r="D209" i="1" s="1"/>
  <c r="E209" i="1" s="1"/>
  <c r="C201" i="1"/>
  <c r="D201" i="1" s="1"/>
  <c r="E201" i="1" s="1"/>
  <c r="C195" i="1"/>
  <c r="D195" i="1" s="1"/>
  <c r="E195" i="1" s="1"/>
  <c r="C191" i="1"/>
  <c r="D191" i="1" s="1"/>
  <c r="E191" i="1" s="1"/>
  <c r="C183" i="1"/>
  <c r="D183" i="1" s="1"/>
  <c r="E183" i="1" s="1"/>
  <c r="C160" i="1"/>
  <c r="H160" i="1" s="1"/>
  <c r="H74" i="1"/>
  <c r="H13" i="1" s="1"/>
  <c r="J74" i="1"/>
  <c r="H75" i="1"/>
  <c r="J75" i="1"/>
  <c r="J76" i="1"/>
  <c r="K76" i="1" s="1"/>
  <c r="H77" i="1"/>
  <c r="H16" i="1" s="1"/>
  <c r="J77" i="1"/>
  <c r="J16" i="1" s="1"/>
  <c r="D76" i="1"/>
  <c r="E76" i="1" s="1"/>
  <c r="D77" i="1"/>
  <c r="C76" i="1"/>
  <c r="C77" i="1"/>
  <c r="C151" i="1"/>
  <c r="H151" i="1" s="1"/>
  <c r="I151" i="1" s="1"/>
  <c r="C145" i="1"/>
  <c r="H145" i="1" s="1"/>
  <c r="I145" i="1" s="1"/>
  <c r="C139" i="1"/>
  <c r="J139" i="1" s="1"/>
  <c r="C133" i="1"/>
  <c r="D133" i="1" s="1"/>
  <c r="C128" i="1"/>
  <c r="D128" i="1" s="1"/>
  <c r="D122" i="1"/>
  <c r="D74" i="1" s="1"/>
  <c r="C122" i="1"/>
  <c r="C120" i="1" s="1"/>
  <c r="C117" i="1"/>
  <c r="D117" i="1" s="1"/>
  <c r="C109" i="1"/>
  <c r="D109" i="1" s="1"/>
  <c r="C105" i="1"/>
  <c r="D105" i="1" s="1"/>
  <c r="C99" i="1"/>
  <c r="D99" i="1" s="1"/>
  <c r="C93" i="1"/>
  <c r="D93" i="1" s="1"/>
  <c r="D90" i="1" s="1"/>
  <c r="C85" i="1"/>
  <c r="D85" i="1" s="1"/>
  <c r="D84" i="1" s="1"/>
  <c r="C79" i="1"/>
  <c r="D79" i="1" s="1"/>
  <c r="D31" i="1"/>
  <c r="D19" i="1" s="1"/>
  <c r="C31" i="1"/>
  <c r="C19" i="1" s="1"/>
  <c r="D27" i="1"/>
  <c r="D21" i="1" s="1"/>
  <c r="E21" i="1" s="1"/>
  <c r="C27" i="1"/>
  <c r="C21" i="1" s="1"/>
  <c r="D18" i="1"/>
  <c r="D20" i="1"/>
  <c r="D22" i="1"/>
  <c r="C18" i="1"/>
  <c r="C20" i="1"/>
  <c r="C22" i="1"/>
  <c r="C16" i="1" s="1"/>
  <c r="C747" i="1"/>
  <c r="H747" i="1" s="1"/>
  <c r="H651" i="1" s="1"/>
  <c r="C741" i="1"/>
  <c r="J741" i="1" s="1"/>
  <c r="K741" i="1" s="1"/>
  <c r="J729" i="1"/>
  <c r="C723" i="1"/>
  <c r="D723" i="1" s="1"/>
  <c r="E723" i="1" s="1"/>
  <c r="C711" i="1"/>
  <c r="D711" i="1" s="1"/>
  <c r="E711" i="1" s="1"/>
  <c r="C705" i="1"/>
  <c r="D705" i="1" s="1"/>
  <c r="E705" i="1" s="1"/>
  <c r="C693" i="1"/>
  <c r="D693" i="1" s="1"/>
  <c r="E693" i="1" s="1"/>
  <c r="C669" i="1"/>
  <c r="D669" i="1" s="1"/>
  <c r="E669" i="1" s="1"/>
  <c r="C663" i="1"/>
  <c r="D663" i="1" s="1"/>
  <c r="E663" i="1" s="1"/>
  <c r="C657" i="1"/>
  <c r="D657" i="1" s="1"/>
  <c r="C717" i="1"/>
  <c r="D717" i="1" s="1"/>
  <c r="E717" i="1" s="1"/>
  <c r="C699" i="1"/>
  <c r="D699" i="1" s="1"/>
  <c r="E699" i="1" s="1"/>
  <c r="C687" i="1"/>
  <c r="D687" i="1" s="1"/>
  <c r="E687" i="1" s="1"/>
  <c r="C681" i="1"/>
  <c r="D681" i="1" s="1"/>
  <c r="E681" i="1" s="1"/>
  <c r="C675" i="1"/>
  <c r="D675" i="1" s="1"/>
  <c r="E675" i="1" s="1"/>
  <c r="C592" i="1"/>
  <c r="H592" i="1" s="1"/>
  <c r="I592" i="1" s="1"/>
  <c r="C586" i="1"/>
  <c r="H586" i="1" s="1"/>
  <c r="I586" i="1" s="1"/>
  <c r="C580" i="1"/>
  <c r="H580" i="1" s="1"/>
  <c r="I580" i="1" s="1"/>
  <c r="C574" i="1"/>
  <c r="H574" i="1" s="1"/>
  <c r="I574" i="1" s="1"/>
  <c r="C568" i="1"/>
  <c r="H568" i="1" s="1"/>
  <c r="I568" i="1" s="1"/>
  <c r="C562" i="1"/>
  <c r="H562" i="1" s="1"/>
  <c r="I562" i="1" s="1"/>
  <c r="C556" i="1"/>
  <c r="H556" i="1" s="1"/>
  <c r="I556" i="1" s="1"/>
  <c r="C550" i="1"/>
  <c r="H550" i="1" s="1"/>
  <c r="I550" i="1" s="1"/>
  <c r="C544" i="1"/>
  <c r="H544" i="1" s="1"/>
  <c r="I544" i="1" s="1"/>
  <c r="C538" i="1"/>
  <c r="H538" i="1" s="1"/>
  <c r="I538" i="1" s="1"/>
  <c r="C532" i="1"/>
  <c r="J532" i="1" s="1"/>
  <c r="K532" i="1" s="1"/>
  <c r="C520" i="1"/>
  <c r="D520" i="1" s="1"/>
  <c r="E520" i="1" s="1"/>
  <c r="C526" i="1"/>
  <c r="D526" i="1" s="1"/>
  <c r="E526" i="1" s="1"/>
  <c r="C514" i="1"/>
  <c r="D514" i="1" s="1"/>
  <c r="E514" i="1" s="1"/>
  <c r="C508" i="1"/>
  <c r="D508" i="1" s="1"/>
  <c r="E508" i="1" s="1"/>
  <c r="C502" i="1"/>
  <c r="D502" i="1" s="1"/>
  <c r="E502" i="1" s="1"/>
  <c r="C496" i="1"/>
  <c r="D496" i="1" s="1"/>
  <c r="E496" i="1" s="1"/>
  <c r="C490" i="1"/>
  <c r="D490" i="1" s="1"/>
  <c r="E490" i="1" s="1"/>
  <c r="C484" i="1"/>
  <c r="D484" i="1" s="1"/>
  <c r="E484" i="1" s="1"/>
  <c r="C478" i="1"/>
  <c r="D478" i="1" s="1"/>
  <c r="E478" i="1" s="1"/>
  <c r="C472" i="1"/>
  <c r="D472" i="1" s="1"/>
  <c r="E472" i="1" s="1"/>
  <c r="C466" i="1"/>
  <c r="D466" i="1" s="1"/>
  <c r="E466" i="1" s="1"/>
  <c r="C460" i="1"/>
  <c r="D460" i="1" s="1"/>
  <c r="E460" i="1" s="1"/>
  <c r="C454" i="1"/>
  <c r="D454" i="1" s="1"/>
  <c r="E454" i="1" s="1"/>
  <c r="C448" i="1"/>
  <c r="D448" i="1" s="1"/>
  <c r="E448" i="1" s="1"/>
  <c r="C442" i="1"/>
  <c r="D442" i="1" s="1"/>
  <c r="E442" i="1" s="1"/>
  <c r="C436" i="1"/>
  <c r="D436" i="1" s="1"/>
  <c r="E436" i="1" s="1"/>
  <c r="C430" i="1"/>
  <c r="D430" i="1" s="1"/>
  <c r="E430" i="1" s="1"/>
  <c r="C424" i="1"/>
  <c r="D424" i="1" s="1"/>
  <c r="E424" i="1" s="1"/>
  <c r="C418" i="1"/>
  <c r="D418" i="1" s="1"/>
  <c r="E418" i="1" s="1"/>
  <c r="C412" i="1"/>
  <c r="D412" i="1" s="1"/>
  <c r="E412" i="1" s="1"/>
  <c r="C406" i="1"/>
  <c r="D406" i="1" s="1"/>
  <c r="E406" i="1" s="1"/>
  <c r="C400" i="1"/>
  <c r="D400" i="1" s="1"/>
  <c r="E400" i="1" s="1"/>
  <c r="C394" i="1"/>
  <c r="D394" i="1" s="1"/>
  <c r="E394" i="1" s="1"/>
  <c r="C388" i="1"/>
  <c r="D388" i="1" s="1"/>
  <c r="E388" i="1" s="1"/>
  <c r="C382" i="1"/>
  <c r="D382" i="1" s="1"/>
  <c r="E382" i="1" s="1"/>
  <c r="C376" i="1"/>
  <c r="D376" i="1" s="1"/>
  <c r="E376" i="1" s="1"/>
  <c r="C370" i="1"/>
  <c r="D370" i="1" s="1"/>
  <c r="E370" i="1" s="1"/>
  <c r="C364" i="1"/>
  <c r="D364" i="1" s="1"/>
  <c r="E364" i="1" s="1"/>
  <c r="C358" i="1"/>
  <c r="D358" i="1" s="1"/>
  <c r="E358" i="1" s="1"/>
  <c r="C352" i="1"/>
  <c r="D352" i="1" s="1"/>
  <c r="E352" i="1" s="1"/>
  <c r="C346" i="1"/>
  <c r="D346" i="1" s="1"/>
  <c r="E346" i="1" s="1"/>
  <c r="C340" i="1"/>
  <c r="D340" i="1" s="1"/>
  <c r="E340" i="1" s="1"/>
  <c r="C334" i="1"/>
  <c r="D334" i="1" s="1"/>
  <c r="E334" i="1" s="1"/>
  <c r="C328" i="1"/>
  <c r="D328" i="1" s="1"/>
  <c r="E328" i="1" s="1"/>
  <c r="C322" i="1"/>
  <c r="D322" i="1" s="1"/>
  <c r="E322" i="1" s="1"/>
  <c r="C316" i="1"/>
  <c r="D316" i="1" s="1"/>
  <c r="E316" i="1" s="1"/>
  <c r="C310" i="1"/>
  <c r="D310" i="1" s="1"/>
  <c r="E310" i="1" s="1"/>
  <c r="C304" i="1"/>
  <c r="D304" i="1" s="1"/>
  <c r="E304" i="1" s="1"/>
  <c r="C298" i="1"/>
  <c r="D298" i="1" s="1"/>
  <c r="E298" i="1" s="1"/>
  <c r="C292" i="1"/>
  <c r="D292" i="1" s="1"/>
  <c r="D73" i="1" l="1"/>
  <c r="C90" i="1"/>
  <c r="C156" i="1"/>
  <c r="C248" i="1"/>
  <c r="J248" i="1" s="1"/>
  <c r="K248" i="1" s="1"/>
  <c r="J15" i="1"/>
  <c r="E652" i="1"/>
  <c r="D177" i="1"/>
  <c r="J736" i="1"/>
  <c r="C735" i="1"/>
  <c r="J13" i="1"/>
  <c r="C182" i="1"/>
  <c r="D182" i="1" s="1"/>
  <c r="C254" i="1"/>
  <c r="J254" i="1" s="1"/>
  <c r="K254" i="1" s="1"/>
  <c r="H15" i="1"/>
  <c r="K533" i="1"/>
  <c r="J287" i="1"/>
  <c r="C654" i="1"/>
  <c r="I654" i="1" s="1"/>
  <c r="K744" i="1"/>
  <c r="J654" i="1"/>
  <c r="C96" i="1"/>
  <c r="C188" i="1"/>
  <c r="D188" i="1" s="1"/>
  <c r="E188" i="1" s="1"/>
  <c r="C260" i="1"/>
  <c r="H260" i="1" s="1"/>
  <c r="H176" i="1" s="1"/>
  <c r="C652" i="1"/>
  <c r="D75" i="1"/>
  <c r="D666" i="1"/>
  <c r="I748" i="1"/>
  <c r="H652" i="1"/>
  <c r="I652" i="1" s="1"/>
  <c r="C102" i="1"/>
  <c r="C194" i="1"/>
  <c r="D194" i="1" s="1"/>
  <c r="E194" i="1" s="1"/>
  <c r="C266" i="1"/>
  <c r="H266" i="1" s="1"/>
  <c r="I266" i="1" s="1"/>
  <c r="J179" i="1"/>
  <c r="K179" i="1" s="1"/>
  <c r="K729" i="1"/>
  <c r="I539" i="1"/>
  <c r="H287" i="1"/>
  <c r="C108" i="1"/>
  <c r="C200" i="1"/>
  <c r="D200" i="1" s="1"/>
  <c r="E200" i="1" s="1"/>
  <c r="H179" i="1"/>
  <c r="H14" i="1" s="1"/>
  <c r="C78" i="1"/>
  <c r="C114" i="1"/>
  <c r="C206" i="1"/>
  <c r="D206" i="1" s="1"/>
  <c r="E206" i="1" s="1"/>
  <c r="D179" i="1"/>
  <c r="E179" i="1" s="1"/>
  <c r="D293" i="1"/>
  <c r="C287" i="1"/>
  <c r="C15" i="1"/>
  <c r="D78" i="1"/>
  <c r="C212" i="1"/>
  <c r="D212" i="1" s="1"/>
  <c r="E212" i="1" s="1"/>
  <c r="C179" i="1"/>
  <c r="D301" i="1"/>
  <c r="D356" i="1"/>
  <c r="E79" i="1"/>
  <c r="E78" i="1" s="1"/>
  <c r="C126" i="1"/>
  <c r="C218" i="1"/>
  <c r="D218" i="1" s="1"/>
  <c r="E218" i="1" s="1"/>
  <c r="E19" i="1"/>
  <c r="D651" i="1"/>
  <c r="D286" i="1"/>
  <c r="C74" i="1"/>
  <c r="C13" i="1" s="1"/>
  <c r="I13" i="1" s="1"/>
  <c r="C132" i="1"/>
  <c r="C224" i="1"/>
  <c r="D224" i="1" s="1"/>
  <c r="E224" i="1" s="1"/>
  <c r="C177" i="1"/>
  <c r="K177" i="1" s="1"/>
  <c r="K139" i="1"/>
  <c r="J73" i="1"/>
  <c r="H73" i="1"/>
  <c r="C73" i="1"/>
  <c r="C75" i="1"/>
  <c r="H76" i="1"/>
  <c r="I76" i="1" s="1"/>
  <c r="I160" i="1"/>
  <c r="I747" i="1"/>
  <c r="E657" i="1"/>
  <c r="C651" i="1"/>
  <c r="I651" i="1" s="1"/>
  <c r="E292" i="1"/>
  <c r="J286" i="1"/>
  <c r="H286" i="1"/>
  <c r="C286" i="1"/>
  <c r="C14" i="1" l="1"/>
  <c r="I14" i="1" s="1"/>
  <c r="K15" i="1"/>
  <c r="I15" i="1"/>
  <c r="E666" i="1"/>
  <c r="D654" i="1"/>
  <c r="E654" i="1" s="1"/>
  <c r="I74" i="1"/>
  <c r="I75" i="1"/>
  <c r="I286" i="1"/>
  <c r="I73" i="1"/>
  <c r="H12" i="1"/>
  <c r="E293" i="1"/>
  <c r="D287" i="1"/>
  <c r="E287" i="1" s="1"/>
  <c r="E73" i="1"/>
  <c r="I176" i="1"/>
  <c r="K288" i="1"/>
  <c r="I288" i="1"/>
  <c r="K654" i="1"/>
  <c r="E74" i="1"/>
  <c r="C176" i="1"/>
  <c r="K73" i="1"/>
  <c r="K736" i="1"/>
  <c r="J735" i="1"/>
  <c r="J652" i="1"/>
  <c r="K652" i="1" s="1"/>
  <c r="K75" i="1"/>
  <c r="I260" i="1"/>
  <c r="E356" i="1"/>
  <c r="E177" i="1"/>
  <c r="K13" i="1"/>
  <c r="K289" i="1"/>
  <c r="I289" i="1"/>
  <c r="K287" i="1"/>
  <c r="K286" i="1"/>
  <c r="C12" i="1"/>
  <c r="I177" i="1"/>
  <c r="J14" i="1"/>
  <c r="E301" i="1"/>
  <c r="I179" i="1"/>
  <c r="J176" i="1"/>
  <c r="K176" i="1" s="1"/>
  <c r="E286" i="1"/>
  <c r="E75" i="1"/>
  <c r="K74" i="1"/>
  <c r="E651" i="1"/>
  <c r="K290" i="1"/>
  <c r="I290" i="1"/>
  <c r="I287" i="1"/>
  <c r="E182" i="1"/>
  <c r="D176" i="1"/>
  <c r="E176" i="1" s="1"/>
  <c r="H156" i="1"/>
  <c r="I156" i="1" s="1"/>
  <c r="H150" i="1"/>
  <c r="I150" i="1" s="1"/>
  <c r="H144" i="1"/>
  <c r="J138" i="1"/>
  <c r="J72" i="1" s="1"/>
  <c r="D96" i="1"/>
  <c r="D132" i="1"/>
  <c r="D126" i="1"/>
  <c r="D120" i="1"/>
  <c r="D114" i="1"/>
  <c r="D108" i="1"/>
  <c r="D102" i="1"/>
  <c r="D29" i="1"/>
  <c r="C29" i="1"/>
  <c r="D23" i="1"/>
  <c r="D17" i="1" s="1"/>
  <c r="C23" i="1"/>
  <c r="K14" i="1" l="1"/>
  <c r="J12" i="1"/>
  <c r="K12" i="1" s="1"/>
  <c r="I12" i="1"/>
  <c r="D15" i="1"/>
  <c r="E15" i="1" s="1"/>
  <c r="D12" i="1"/>
  <c r="E12" i="1" s="1"/>
  <c r="D13" i="1"/>
  <c r="E13" i="1" s="1"/>
  <c r="K735" i="1"/>
  <c r="J651" i="1"/>
  <c r="K651" i="1" s="1"/>
  <c r="E17" i="1"/>
  <c r="D14" i="1"/>
  <c r="E14" i="1" s="1"/>
  <c r="I144" i="1"/>
  <c r="H72" i="1"/>
  <c r="H11" i="1" s="1"/>
  <c r="D72" i="1"/>
  <c r="K138" i="1"/>
  <c r="C72" i="1"/>
  <c r="C17" i="1"/>
  <c r="J11" i="1" l="1"/>
  <c r="K72" i="1"/>
  <c r="I72" i="1"/>
  <c r="D11" i="1"/>
  <c r="E72" i="1"/>
  <c r="C11" i="1"/>
  <c r="I11" i="1" s="1"/>
  <c r="E11" i="1" l="1"/>
  <c r="K11" i="1"/>
</calcChain>
</file>

<file path=xl/sharedStrings.xml><?xml version="1.0" encoding="utf-8"?>
<sst xmlns="http://schemas.openxmlformats.org/spreadsheetml/2006/main" count="817" uniqueCount="168">
  <si>
    <t>Denumire capitol - obiectiv - etichetare</t>
  </si>
  <si>
    <t>Nr. crt. / Capitol bugetare</t>
  </si>
  <si>
    <t>1.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</si>
  <si>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</si>
  <si>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</si>
  <si>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</si>
  <si>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</si>
  <si>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</si>
  <si>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</si>
  <si>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</si>
  <si>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</si>
  <si>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2.</t>
  </si>
  <si>
    <t>Valoare an curent</t>
  </si>
  <si>
    <t>surse de finanțare</t>
  </si>
  <si>
    <t>Credite externe</t>
  </si>
  <si>
    <t>Buget FEN</t>
  </si>
  <si>
    <t>(02A)</t>
  </si>
  <si>
    <t>(06B)</t>
  </si>
  <si>
    <t>(07C)</t>
  </si>
  <si>
    <t>%</t>
  </si>
  <si>
    <t xml:space="preserve">Buget local </t>
  </si>
  <si>
    <t>........................</t>
  </si>
  <si>
    <t>Total Autoritati publice si actiuni externe:</t>
  </si>
  <si>
    <t>Total Alte servicii publice generale:</t>
  </si>
  <si>
    <t>Total Aparare:</t>
  </si>
  <si>
    <t>..........................</t>
  </si>
  <si>
    <t xml:space="preserve"> - mii lei -</t>
  </si>
  <si>
    <t>(08D)</t>
  </si>
  <si>
    <t>Total Ordine publica si siguranta nationala :</t>
  </si>
  <si>
    <t>Total Invatamant  :</t>
  </si>
  <si>
    <t>Total Sanatate  :</t>
  </si>
  <si>
    <t>Total Cultura, recreere si religie   :</t>
  </si>
  <si>
    <t>Total Asigurari si asistenta sociala   :</t>
  </si>
  <si>
    <t xml:space="preserve">Total  Locuinte, servicii si dezvoltare publica  : </t>
  </si>
  <si>
    <t>Total Protectia mediului  :</t>
  </si>
  <si>
    <t>Total Actiuni generale economice, comerciale si de munca   :</t>
  </si>
  <si>
    <t>81.XX</t>
  </si>
  <si>
    <t>Total Combustibili si energie  :</t>
  </si>
  <si>
    <t>83.XX</t>
  </si>
  <si>
    <t>Total Agricultura, silvicultura, piscicultura si vanatoare   :</t>
  </si>
  <si>
    <t>Total Transporturi   :</t>
  </si>
  <si>
    <t>87.XX</t>
  </si>
  <si>
    <t>Total Alte actiuni economice  :</t>
  </si>
  <si>
    <t>Licențe aplicații software informatice</t>
  </si>
  <si>
    <t>Lucrări de intervenție privind implementarea măsurilor de eficiență energetică la Grădinița nr. 11</t>
  </si>
  <si>
    <t>Noi capacităţi de producere a energiei electrice produsă din surse regenerabile de energie solară, cu capacități de stocare integrate, pentru autoconsum pentru unități școlare din Municipiul Satu Mare</t>
  </si>
  <si>
    <t>Extindere școala Lucian Blaga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</si>
  <si>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</si>
  <si>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PNRR</t>
  </si>
  <si>
    <t>Extindere unitate de învățământ corp P+2 (parțial) Școala Gimnazială Grigore Moisil</t>
  </si>
  <si>
    <t>Teren multifuncțional de sport la Școala Gimnazială Lucian Blaga din Municipiul Satu Mare, județul Satu Mare</t>
  </si>
  <si>
    <t xml:space="preserve"> Taxă de racordare - Alimentare cu energie electrică Proiect Tip - Construire și dotare creșă mare strada Iuliu Coroianu nr.46</t>
  </si>
  <si>
    <t>Revitalizarea structurii educaționale și sociale la școala generală nr. 11 Sătmărel</t>
  </si>
  <si>
    <t>Transformarea LICEULUI TEORETIC GERMAN JOHANN ETTINGER în clădire NZEB</t>
  </si>
  <si>
    <t>Implementarea măsurilor de eficiență energetică la sala de sport al Școlii gimnaziale Bălcescu Petofi</t>
  </si>
  <si>
    <t>Renovarea energetică a Liceului cu Program Sportiv</t>
  </si>
  <si>
    <t>Modernizarea infrastructurii educaționale în unitățile de învățământ din municipiul Satu Mare</t>
  </si>
  <si>
    <t>51.02/71</t>
  </si>
  <si>
    <t>54.02/71</t>
  </si>
  <si>
    <t>60.02/71</t>
  </si>
  <si>
    <t>61.02/71</t>
  </si>
  <si>
    <t>65.02/71</t>
  </si>
  <si>
    <t>66.02/71</t>
  </si>
  <si>
    <t>67.02/71</t>
  </si>
  <si>
    <t>PUZ Reconversia și refuncționalizarea terenurilor degradate și neutilizate situate pe malurile Someșului- MAL STÂNG</t>
  </si>
  <si>
    <t>Modernizare clădire existentă B-dul Muncii nr.44</t>
  </si>
  <si>
    <t>Actualizarea Registrului local al spațiilor verzi din Municipiul Satu Mare</t>
  </si>
  <si>
    <t>PUZ Amenajare pădure urbană Noroieni</t>
  </si>
  <si>
    <t>DALI Modernizare și extindere stadion Unio</t>
  </si>
  <si>
    <t>Reconversia și refuncționalizarea terenurilor degradate și neutilizate situate pe malurile Someșului</t>
  </si>
  <si>
    <t xml:space="preserve">Implementarea măsurilor de eficienţă energetică la Sala de Scrimă “Alexandru Csipler” </t>
  </si>
  <si>
    <t>Reabilitarea clădirii Hotel Sport, situată pe strada Mileniului, nr.25</t>
  </si>
  <si>
    <t>Pistă de alergare</t>
  </si>
  <si>
    <t>Studiu privind ariile protejate in zona Padurea Noroieni</t>
  </si>
  <si>
    <t>Strengthening intercultural relations through the development of cultural institutions in Szatmar County and Szabolcs-Szatmar-Bereg County</t>
  </si>
  <si>
    <t>Regenerare urbană în zona cartierului Micro 15</t>
  </si>
  <si>
    <t xml:space="preserve">Reabilitarea parcului Vasile Lucaciu </t>
  </si>
  <si>
    <t>Pista de biciclete pe coronamentul digului mal drept al râului Someș de la stația de epurare până la limita administrativă a Municipilui Satu Mare spre Dara</t>
  </si>
  <si>
    <t>Muzeul industrializării forțate și al dezrădăcinării Satu Mare</t>
  </si>
  <si>
    <t>68.02/71</t>
  </si>
  <si>
    <t>70.02/71</t>
  </si>
  <si>
    <t>Extindere locuri de joacă prin echipamente de joacă noi</t>
  </si>
  <si>
    <t xml:space="preserve"> Reabilitare fațade și acoperiș la imobilul situat pe strada Horea nr.6</t>
  </si>
  <si>
    <t>Extindere locuri de joacă cu echipamente de joacă noi de echilibristică pentru copii</t>
  </si>
  <si>
    <t>Parcare etajată S+P+2 pe strada Mihail Kogălniceanu nr.5</t>
  </si>
  <si>
    <t>Reamenajare loc de joacă Bulevardul Muncii, Municipiul Satu Mare</t>
  </si>
  <si>
    <t>Bazin de retenție ape pluviale la SPAU Fabricii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</si>
  <si>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</si>
  <si>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</si>
  <si>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</si>
  <si>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Extinderea iluminatului public pe strada Lazarului</t>
  </si>
  <si>
    <t>Produse promoționale</t>
  </si>
  <si>
    <t>Creșterea eficienței energetice și a gestionării inteligente a energiei în infrastructura sistemului de iluminat public a Municipiului Satu Mare, zona de SUD, jud.Satu Mare</t>
  </si>
  <si>
    <t>Alimentare cont IID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</si>
  <si>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</si>
  <si>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</si>
  <si>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</si>
  <si>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</si>
  <si>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</si>
  <si>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</si>
  <si>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</si>
  <si>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</si>
  <si>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</si>
  <si>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</si>
  <si>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</si>
  <si>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</si>
  <si>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</si>
  <si>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</si>
  <si>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</si>
  <si>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</si>
  <si>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Modernizarea infrastructurii iluminatului public pe B-dul Lucian Blaga</t>
  </si>
  <si>
    <t>Studii AFM ZONE NEMODERNIZATE</t>
  </si>
  <si>
    <t>Lucrări arhitecturale și de iluminare la pasarelele pietonale peste bulevardul Transilvania din mun Satu Mare</t>
  </si>
  <si>
    <t>Sistem de alarmare la efracție pentru Casa Meșteșugarilor</t>
  </si>
  <si>
    <t>Sistem de supraveghere video pentru Casa Meșteșugarilor</t>
  </si>
  <si>
    <t>Achiziție elemente decorative pentru domeniul public, P-ța 25 Octombrie, din municipiul Satu Mare</t>
  </si>
  <si>
    <t>Expertiză tehnică pentru Casa Meșteșugarilor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</si>
  <si>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</si>
  <si>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</si>
  <si>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</si>
  <si>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</si>
  <si>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Cofinanțare Proiect regional de dezvoltare a infrastructurii de apă și apă uzată din județul Satu Mare</t>
  </si>
  <si>
    <t>Reabilitare termică a blocului de locuințe din str.Mircea cel Bătrân, nr.25, bl. C25</t>
  </si>
  <si>
    <t>Reabilitare termică a blocului de locuinţe situat pe B-dul I.C. Brătianu, nr.5</t>
  </si>
  <si>
    <t>Reabilitare termică a blocului de locuinţe str.Astronauților A1</t>
  </si>
  <si>
    <t>Reabilitare termică a blocului de locuinţe situat pe str.Proiectantului S1</t>
  </si>
  <si>
    <t>Reabilitare termică a blocului de locuinţe din b-dul Transilvania Bl.2</t>
  </si>
  <si>
    <t>Reabilitare termică la blocurile de locuinţe str.Careiului C3 - C5</t>
  </si>
  <si>
    <t>Reabilitare termică a blocului de locuințe din b-dul Lucian Blaga UU40</t>
  </si>
  <si>
    <t>Reabilitare termică a blocului de locuințe din str.Proiectantului S5</t>
  </si>
  <si>
    <t>Reabilitare termică a blocului de locuințe din str.Mircea cel Bătrân, nr.23, bl. C26</t>
  </si>
  <si>
    <t>Reabilitarea termică la blocurile de locuințe situate în Piața Soarelui UU4, UU6, UU8,UU10</t>
  </si>
  <si>
    <t>74.02/71</t>
  </si>
  <si>
    <t>80.02/71</t>
  </si>
  <si>
    <t>84.02/71</t>
  </si>
  <si>
    <t>Pasarelă pietonală și velo peste râul Someș, cartierul funcționarilor-Micro16</t>
  </si>
  <si>
    <t>Pod peste râul Someș - Amplasament str. Ștrandului</t>
  </si>
  <si>
    <t>Modernizare strada Stupilor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</si>
  <si>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</si>
  <si>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</si>
  <si>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</si>
  <si>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Modernizare strada Castanilor și strada Cireșilor</t>
  </si>
  <si>
    <t>Modernizare Strada Ion Popdan</t>
  </si>
  <si>
    <t>Modernizare Drumul Luncii, Petalelor, Vinului și Afinelor în municipiul Satu Mare</t>
  </si>
  <si>
    <t>Modernizare străzi Karoly Gaspar tronson 3</t>
  </si>
  <si>
    <t>Servicii de urbanism PUZ pentru  obiectivul de investiție Pasarelă pietonală și velo peste râul Someș, cartierul funcționarilor-Micro16</t>
  </si>
  <si>
    <t>Pasarelă pietonală și velo intersecția Burdea</t>
  </si>
  <si>
    <t>Pasarela pietonală și velo intersecția Crinul</t>
  </si>
  <si>
    <t>Sistem integrat de monitorizare a traficului și mobilitate inteligență în Municipiul Satu Mare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</si>
  <si>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</si>
  <si>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Achiziție de autobuse nepoluante</t>
  </si>
  <si>
    <t>Cazan încălzire centrală 60Kw la sediul instituției</t>
  </si>
  <si>
    <t>Taxe și avize pentru obiectibul de investiții Proiect Tip- Construire creșă și dotare strada Iuliu Coroianu nr.46</t>
  </si>
  <si>
    <r>
      <t>JUDEŢUL :</t>
    </r>
    <r>
      <rPr>
        <b/>
        <u/>
        <sz val="12"/>
        <rFont val="Arial"/>
        <family val="2"/>
        <charset val="238"/>
      </rPr>
      <t xml:space="preserve"> SATU MARE</t>
    </r>
  </si>
  <si>
    <t>Ordonator principal de credite</t>
  </si>
  <si>
    <t>Director economic,</t>
  </si>
  <si>
    <t>Şef serviciu buget,</t>
  </si>
  <si>
    <t>Şef  serviciu investiţii, gospodărire, întreținere</t>
  </si>
  <si>
    <t>Primar,</t>
  </si>
  <si>
    <t xml:space="preserve">  ec. Ursu Lucia</t>
  </si>
  <si>
    <t>ec. Borbei Terezia</t>
  </si>
  <si>
    <t xml:space="preserve">ing. Szucs Zsigmond
</t>
  </si>
  <si>
    <t>Kereskényi Gábor</t>
  </si>
  <si>
    <t xml:space="preserve"> Raportul privind rezultatele etichetării cheltuielilor bugetare, detaliat  pe capitole și surse de finanțare pe anul 2026</t>
  </si>
  <si>
    <r>
      <t>Unitatea/subdiviziunea administrativ - teritorială:_</t>
    </r>
    <r>
      <rPr>
        <u/>
        <sz val="10"/>
        <rFont val="Arial"/>
        <family val="2"/>
      </rPr>
      <t>UAT SATU MARE</t>
    </r>
    <r>
      <rPr>
        <sz val="10"/>
        <rFont val="Arial"/>
        <family val="2"/>
      </rPr>
      <t>_</t>
    </r>
  </si>
  <si>
    <t xml:space="preserve">Lucrări de investiții la Colegiul Național ”Doamna Stanca”din municipiul Satu Mare </t>
  </si>
  <si>
    <r>
      <t xml:space="preserve">Formular:      </t>
    </r>
    <r>
      <rPr>
        <b/>
        <sz val="11"/>
        <rFont val="Arial"/>
        <family val="2"/>
      </rPr>
      <t>23  -  01</t>
    </r>
  </si>
  <si>
    <t>ANEXA 8.1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</si>
</sst>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1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1" fillId="0" borderId="0" xfId="0" applyFont="1" applyAlignment="1">
      <alignment horizontal="center" wrapText="1"/>
    </xf>
    <xf numFmtId="10" fontId="0" fillId="0" borderId="0" xfId="0" applyNumberFormat="1" applyAlignment="1">
      <alignment horizontal="center"/>
    </xf>
    <xf numFmtId="4" fontId="3" fillId="0" borderId="0" xfId="2" applyNumberFormat="1" applyFont="1"/>
    <xf numFmtId="4" fontId="7" fillId="0" borderId="0" xfId="4" applyNumberFormat="1" applyFont="1" applyAlignment="1">
      <alignment vertical="top"/>
    </xf>
    <xf numFmtId="4" fontId="0" fillId="0" borderId="0" xfId="0" applyNumberFormat="1"/>
    <xf numFmtId="10" fontId="9" fillId="0" borderId="0" xfId="0" applyNumberFormat="1" applyFont="1" applyAlignment="1">
      <alignment horizontal="center"/>
    </xf>
    <xf numFmtId="10" fontId="9" fillId="0" borderId="6" xfId="0" applyNumberFormat="1" applyFont="1" applyBorder="1" applyAlignment="1">
      <alignment horizontal="center"/>
    </xf>
    <xf numFmtId="10" fontId="9" fillId="0" borderId="12" xfId="0" applyNumberFormat="1" applyFont="1" applyBorder="1" applyAlignment="1">
      <alignment horizontal="center"/>
    </xf>
    <xf numFmtId="10" fontId="9" fillId="0" borderId="9" xfId="0" applyNumberFormat="1" applyFont="1" applyBorder="1" applyAlignment="1">
      <alignment horizontal="center"/>
    </xf>
    <xf numFmtId="10" fontId="10" fillId="3" borderId="6" xfId="0" applyNumberFormat="1" applyFont="1" applyFill="1" applyBorder="1" applyAlignment="1">
      <alignment horizontal="center"/>
    </xf>
    <xf numFmtId="10" fontId="9" fillId="2" borderId="6" xfId="0" applyNumberFormat="1" applyFont="1" applyFill="1" applyBorder="1" applyAlignment="1">
      <alignment horizontal="center"/>
    </xf>
    <xf numFmtId="10" fontId="10" fillId="3" borderId="3" xfId="0" applyNumberFormat="1" applyFont="1" applyFill="1" applyBorder="1" applyAlignment="1">
      <alignment horizontal="center"/>
    </xf>
    <xf numFmtId="10" fontId="10" fillId="3" borderId="15" xfId="0" applyNumberFormat="1" applyFont="1" applyFill="1" applyBorder="1" applyAlignment="1">
      <alignment horizontal="center"/>
    </xf>
    <xf numFmtId="10" fontId="10" fillId="3" borderId="15" xfId="0" applyNumberFormat="1" applyFont="1" applyFill="1" applyBorder="1"/>
    <xf numFmtId="10" fontId="9" fillId="2" borderId="12" xfId="0" applyNumberFormat="1" applyFont="1" applyFill="1" applyBorder="1" applyAlignment="1">
      <alignment horizontal="center"/>
    </xf>
    <xf numFmtId="10" fontId="9" fillId="0" borderId="7" xfId="0" applyNumberFormat="1" applyFont="1" applyBorder="1" applyAlignment="1">
      <alignment horizontal="center"/>
    </xf>
    <xf numFmtId="10" fontId="9" fillId="0" borderId="13" xfId="0" applyNumberFormat="1" applyFont="1" applyBorder="1" applyAlignment="1">
      <alignment horizontal="center"/>
    </xf>
    <xf numFmtId="10" fontId="9" fillId="0" borderId="10" xfId="0" applyNumberFormat="1" applyFont="1" applyBorder="1" applyAlignment="1">
      <alignment horizontal="center"/>
    </xf>
    <xf numFmtId="10" fontId="10" fillId="3" borderId="7" xfId="0" applyNumberFormat="1" applyFont="1" applyFill="1" applyBorder="1" applyAlignment="1">
      <alignment horizontal="center"/>
    </xf>
    <xf numFmtId="10" fontId="9" fillId="2" borderId="7" xfId="0" applyNumberFormat="1" applyFont="1" applyFill="1" applyBorder="1" applyAlignment="1">
      <alignment horizontal="center"/>
    </xf>
    <xf numFmtId="10" fontId="10" fillId="3" borderId="4" xfId="0" applyNumberFormat="1" applyFont="1" applyFill="1" applyBorder="1" applyAlignment="1">
      <alignment horizontal="center"/>
    </xf>
    <xf numFmtId="10" fontId="10" fillId="3" borderId="16" xfId="0" applyNumberFormat="1" applyFont="1" applyFill="1" applyBorder="1" applyAlignment="1">
      <alignment horizontal="center"/>
    </xf>
    <xf numFmtId="10" fontId="9" fillId="2" borderId="13" xfId="0" applyNumberFormat="1" applyFont="1" applyFill="1" applyBorder="1" applyAlignment="1">
      <alignment horizontal="center"/>
    </xf>
    <xf numFmtId="10" fontId="9" fillId="3" borderId="6" xfId="0" applyNumberFormat="1" applyFont="1" applyFill="1" applyBorder="1" applyAlignment="1">
      <alignment horizontal="center"/>
    </xf>
    <xf numFmtId="10" fontId="9" fillId="3" borderId="7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10" fontId="9" fillId="5" borderId="6" xfId="0" applyNumberFormat="1" applyFont="1" applyFill="1" applyBorder="1" applyAlignment="1">
      <alignment horizontal="center"/>
    </xf>
    <xf numFmtId="10" fontId="9" fillId="5" borderId="6" xfId="0" applyNumberFormat="1" applyFont="1" applyFill="1" applyBorder="1" applyAlignment="1">
      <alignment horizontal="left" indent="1"/>
    </xf>
    <xf numFmtId="10" fontId="9" fillId="5" borderId="12" xfId="0" applyNumberFormat="1" applyFont="1" applyFill="1" applyBorder="1" applyAlignment="1">
      <alignment horizontal="center"/>
    </xf>
    <xf numFmtId="10" fontId="9" fillId="5" borderId="13" xfId="0" applyNumberFormat="1" applyFont="1" applyFill="1" applyBorder="1" applyAlignment="1">
      <alignment horizontal="center"/>
    </xf>
    <xf numFmtId="10" fontId="9" fillId="5" borderId="7" xfId="0" applyNumberFormat="1" applyFont="1" applyFill="1" applyBorder="1" applyAlignment="1">
      <alignment horizontal="center"/>
    </xf>
    <xf numFmtId="10" fontId="9" fillId="3" borderId="15" xfId="0" applyNumberFormat="1" applyFont="1" applyFill="1" applyBorder="1" applyAlignment="1">
      <alignment horizontal="center"/>
    </xf>
    <xf numFmtId="10" fontId="9" fillId="0" borderId="15" xfId="0" applyNumberFormat="1" applyFont="1" applyBorder="1" applyAlignment="1">
      <alignment horizontal="center"/>
    </xf>
    <xf numFmtId="10" fontId="9" fillId="0" borderId="16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6" xfId="0" applyFont="1" applyBorder="1"/>
    <xf numFmtId="4" fontId="9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11" xfId="0" applyFont="1" applyBorder="1"/>
    <xf numFmtId="0" fontId="9" fillId="0" borderId="12" xfId="0" applyFont="1" applyBorder="1"/>
    <xf numFmtId="4" fontId="9" fillId="0" borderId="12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4" borderId="2" xfId="0" applyFont="1" applyFill="1" applyBorder="1"/>
    <xf numFmtId="0" fontId="10" fillId="4" borderId="3" xfId="0" applyFont="1" applyFill="1" applyBorder="1" applyAlignment="1">
      <alignment wrapText="1"/>
    </xf>
    <xf numFmtId="4" fontId="10" fillId="4" borderId="3" xfId="0" applyNumberFormat="1" applyFont="1" applyFill="1" applyBorder="1"/>
    <xf numFmtId="10" fontId="10" fillId="4" borderId="3" xfId="0" applyNumberFormat="1" applyFont="1" applyFill="1" applyBorder="1"/>
    <xf numFmtId="0" fontId="10" fillId="4" borderId="6" xfId="0" applyFont="1" applyFill="1" applyBorder="1"/>
    <xf numFmtId="0" fontId="9" fillId="0" borderId="8" xfId="0" applyFont="1" applyBorder="1"/>
    <xf numFmtId="0" fontId="10" fillId="4" borderId="9" xfId="0" applyFont="1" applyFill="1" applyBorder="1"/>
    <xf numFmtId="4" fontId="10" fillId="4" borderId="17" xfId="0" applyNumberFormat="1" applyFont="1" applyFill="1" applyBorder="1"/>
    <xf numFmtId="0" fontId="10" fillId="3" borderId="14" xfId="0" applyFont="1" applyFill="1" applyBorder="1" applyAlignment="1">
      <alignment horizontal="left" vertical="top"/>
    </xf>
    <xf numFmtId="0" fontId="10" fillId="3" borderId="15" xfId="0" applyFont="1" applyFill="1" applyBorder="1" applyAlignment="1">
      <alignment wrapText="1"/>
    </xf>
    <xf numFmtId="4" fontId="11" fillId="3" borderId="17" xfId="0" applyNumberFormat="1" applyFont="1" applyFill="1" applyBorder="1"/>
    <xf numFmtId="0" fontId="9" fillId="3" borderId="6" xfId="0" applyFont="1" applyFill="1" applyBorder="1"/>
    <xf numFmtId="4" fontId="9" fillId="3" borderId="15" xfId="0" applyNumberFormat="1" applyFont="1" applyFill="1" applyBorder="1"/>
    <xf numFmtId="0" fontId="9" fillId="0" borderId="15" xfId="0" applyFont="1" applyBorder="1" applyAlignment="1">
      <alignment horizontal="center"/>
    </xf>
    <xf numFmtId="4" fontId="9" fillId="3" borderId="6" xfId="0" applyNumberFormat="1" applyFont="1" applyFill="1" applyBorder="1"/>
    <xf numFmtId="0" fontId="9" fillId="0" borderId="6" xfId="0" applyFont="1" applyBorder="1" applyAlignment="1">
      <alignment horizontal="center"/>
    </xf>
    <xf numFmtId="0" fontId="9" fillId="2" borderId="5" xfId="0" applyFont="1" applyFill="1" applyBorder="1"/>
    <xf numFmtId="0" fontId="9" fillId="2" borderId="6" xfId="0" applyFont="1" applyFill="1" applyBorder="1"/>
    <xf numFmtId="4" fontId="9" fillId="2" borderId="6" xfId="0" applyNumberFormat="1" applyFont="1" applyFill="1" applyBorder="1"/>
    <xf numFmtId="4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4" fontId="9" fillId="0" borderId="6" xfId="0" applyNumberFormat="1" applyFont="1" applyBorder="1"/>
    <xf numFmtId="4" fontId="9" fillId="0" borderId="6" xfId="0" applyNumberFormat="1" applyFont="1" applyBorder="1" applyAlignment="1">
      <alignment horizontal="center"/>
    </xf>
    <xf numFmtId="4" fontId="9" fillId="5" borderId="6" xfId="0" applyNumberFormat="1" applyFont="1" applyFill="1" applyBorder="1"/>
    <xf numFmtId="4" fontId="9" fillId="5" borderId="6" xfId="0" applyNumberFormat="1" applyFont="1" applyFill="1" applyBorder="1" applyAlignment="1">
      <alignment horizontal="center"/>
    </xf>
    <xf numFmtId="4" fontId="9" fillId="0" borderId="12" xfId="0" applyNumberFormat="1" applyFont="1" applyBorder="1"/>
    <xf numFmtId="0" fontId="10" fillId="3" borderId="2" xfId="0" applyFont="1" applyFill="1" applyBorder="1"/>
    <xf numFmtId="0" fontId="10" fillId="3" borderId="3" xfId="0" applyFont="1" applyFill="1" applyBorder="1" applyAlignment="1">
      <alignment wrapText="1"/>
    </xf>
    <xf numFmtId="4" fontId="10" fillId="3" borderId="3" xfId="0" applyNumberFormat="1" applyFont="1" applyFill="1" applyBorder="1"/>
    <xf numFmtId="4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9" xfId="0" applyFont="1" applyBorder="1"/>
    <xf numFmtId="4" fontId="9" fillId="0" borderId="9" xfId="0" applyNumberFormat="1" applyFont="1" applyBorder="1"/>
    <xf numFmtId="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3" borderId="14" xfId="0" applyFont="1" applyFill="1" applyBorder="1"/>
    <xf numFmtId="4" fontId="10" fillId="3" borderId="15" xfId="0" applyNumberFormat="1" applyFont="1" applyFill="1" applyBorder="1"/>
    <xf numFmtId="4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left" wrapText="1"/>
    </xf>
    <xf numFmtId="10" fontId="11" fillId="3" borderId="17" xfId="0" applyNumberFormat="1" applyFont="1" applyFill="1" applyBorder="1"/>
    <xf numFmtId="0" fontId="9" fillId="2" borderId="6" xfId="0" applyFont="1" applyFill="1" applyBorder="1" applyAlignment="1">
      <alignment wrapText="1"/>
    </xf>
    <xf numFmtId="10" fontId="9" fillId="2" borderId="6" xfId="0" applyNumberFormat="1" applyFont="1" applyFill="1" applyBorder="1"/>
    <xf numFmtId="4" fontId="9" fillId="2" borderId="12" xfId="0" applyNumberFormat="1" applyFont="1" applyFill="1" applyBorder="1"/>
    <xf numFmtId="0" fontId="9" fillId="2" borderId="12" xfId="0" applyFont="1" applyFill="1" applyBorder="1" applyAlignment="1">
      <alignment horizontal="center"/>
    </xf>
    <xf numFmtId="4" fontId="9" fillId="5" borderId="12" xfId="0" applyNumberFormat="1" applyFont="1" applyFill="1" applyBorder="1"/>
    <xf numFmtId="4" fontId="9" fillId="5" borderId="12" xfId="0" applyNumberFormat="1" applyFont="1" applyFill="1" applyBorder="1" applyAlignment="1">
      <alignment horizontal="center"/>
    </xf>
    <xf numFmtId="4" fontId="9" fillId="2" borderId="12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4" fontId="10" fillId="3" borderId="6" xfId="0" applyNumberFormat="1" applyFont="1" applyFill="1" applyBorder="1"/>
    <xf numFmtId="4" fontId="10" fillId="3" borderId="6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10" fontId="10" fillId="3" borderId="6" xfId="0" applyNumberFormat="1" applyFont="1" applyFill="1" applyBorder="1"/>
    <xf numFmtId="0" fontId="9" fillId="5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left" wrapText="1"/>
    </xf>
    <xf numFmtId="4" fontId="9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6" xfId="0" applyFont="1" applyFill="1" applyBorder="1"/>
    <xf numFmtId="0" fontId="9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3" applyAlignment="1">
      <alignment horizontal="left"/>
    </xf>
    <xf numFmtId="10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left" vertical="top"/>
    </xf>
    <xf numFmtId="4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0"/>
  <sheetViews>
    <sheetView tabSelected="1" zoomScaleNormal="100" zoomScaleSheetLayoutView="100" workbookViewId="0">
      <selection activeCell="H1" sqref="H1"/>
    </sheetView>
  </sheetViews>
  <sheetFormatPr defaultRowHeight="15" x14ac:dyDescent="0.25"/>
  <cols>
    <col min="1" max="1" width="6.85546875" customWidth="1"/>
    <col min="2" max="2" width="49.42578125" customWidth="1"/>
    <col min="3" max="3" width="9.5703125" style="11" bestFit="1" customWidth="1"/>
    <col min="4" max="4" width="9.7109375" style="32" customWidth="1"/>
    <col min="5" max="5" width="8.140625" style="12" customWidth="1"/>
    <col min="6" max="6" width="6.85546875" style="2" bestFit="1" customWidth="1"/>
    <col min="7" max="7" width="6.140625" style="8" customWidth="1"/>
    <col min="8" max="8" width="10.140625" style="2" bestFit="1" customWidth="1"/>
    <col min="9" max="9" width="7" style="12" bestFit="1" customWidth="1"/>
    <col min="10" max="10" width="9.140625" style="2" bestFit="1"/>
    <col min="11" max="11" width="8.42578125" style="12" customWidth="1"/>
  </cols>
  <sheetData>
    <row r="1" spans="1:11" ht="15.75" x14ac:dyDescent="0.25">
      <c r="A1" s="3" t="s">
        <v>153</v>
      </c>
      <c r="B1" s="4"/>
      <c r="C1" s="9"/>
      <c r="D1" s="9"/>
      <c r="H1" s="119" t="s">
        <v>167</v>
      </c>
    </row>
    <row r="2" spans="1:11" x14ac:dyDescent="0.25">
      <c r="A2" s="120" t="s">
        <v>164</v>
      </c>
      <c r="B2" s="120"/>
      <c r="C2" s="120"/>
      <c r="D2" s="120"/>
    </row>
    <row r="3" spans="1:11" ht="19.5" customHeight="1" x14ac:dyDescent="0.25">
      <c r="A3" s="127" t="s">
        <v>166</v>
      </c>
      <c r="B3" s="127"/>
      <c r="C3" s="10"/>
      <c r="D3" s="10"/>
    </row>
    <row r="4" spans="1:11" x14ac:dyDescent="0.25">
      <c r="A4" s="5"/>
      <c r="B4" s="6"/>
      <c r="C4" s="10"/>
      <c r="D4" s="10"/>
    </row>
    <row r="5" spans="1:11" ht="18.75" x14ac:dyDescent="0.3">
      <c r="A5" s="129" t="s">
        <v>163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</row>
    <row r="6" spans="1:11" ht="18.75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.75" thickBot="1" x14ac:dyDescent="0.3">
      <c r="J7" s="130" t="s">
        <v>26</v>
      </c>
      <c r="K7" s="130"/>
    </row>
    <row r="8" spans="1:11" s="1" customFormat="1" ht="60" x14ac:dyDescent="0.25">
      <c r="A8" s="41" t="s">
        <v>1</v>
      </c>
      <c r="B8" s="42" t="s">
        <v>0</v>
      </c>
      <c r="C8" s="123" t="s">
        <v>12</v>
      </c>
      <c r="D8" s="125" t="s">
        <v>13</v>
      </c>
      <c r="E8" s="125"/>
      <c r="F8" s="125"/>
      <c r="G8" s="125"/>
      <c r="H8" s="125"/>
      <c r="I8" s="125"/>
      <c r="J8" s="125"/>
      <c r="K8" s="126"/>
    </row>
    <row r="9" spans="1:11" ht="24.75" x14ac:dyDescent="0.25">
      <c r="A9" s="43"/>
      <c r="B9" s="44"/>
      <c r="C9" s="124"/>
      <c r="D9" s="45" t="s">
        <v>20</v>
      </c>
      <c r="E9" s="13" t="s">
        <v>19</v>
      </c>
      <c r="F9" s="46" t="s">
        <v>14</v>
      </c>
      <c r="G9" s="13" t="s">
        <v>19</v>
      </c>
      <c r="H9" s="46" t="s">
        <v>48</v>
      </c>
      <c r="I9" s="13" t="s">
        <v>19</v>
      </c>
      <c r="J9" s="46" t="s">
        <v>15</v>
      </c>
      <c r="K9" s="22" t="s">
        <v>19</v>
      </c>
    </row>
    <row r="10" spans="1:11" ht="15.75" thickBot="1" x14ac:dyDescent="0.3">
      <c r="A10" s="47"/>
      <c r="B10" s="48"/>
      <c r="C10" s="49"/>
      <c r="D10" s="50" t="s">
        <v>16</v>
      </c>
      <c r="E10" s="14"/>
      <c r="F10" s="51" t="s">
        <v>17</v>
      </c>
      <c r="G10" s="14"/>
      <c r="H10" s="51" t="s">
        <v>18</v>
      </c>
      <c r="I10" s="14"/>
      <c r="J10" s="51" t="s">
        <v>27</v>
      </c>
      <c r="K10" s="23"/>
    </row>
    <row r="11" spans="1:11" ht="15.75" thickBot="1" x14ac:dyDescent="0.3">
      <c r="A11" s="52" t="s">
        <v>9</v>
      </c>
      <c r="B11" s="53" t="s">
        <v>3</v>
      </c>
      <c r="C11" s="54">
        <f>C17+C36+C48+C60+C72+C163+C176+C273+C286+C599+C612+C625+C638+C651+C754</f>
        <v>143104.073</v>
      </c>
      <c r="D11" s="54">
        <f t="shared" ref="D11:J11" si="0">D17+D36+D48+D60+D72+D163+D176+D273+D286+D599+D612+D625+D638+D651+D754</f>
        <v>51259.127999999997</v>
      </c>
      <c r="E11" s="55">
        <f>D11/C11</f>
        <v>0.35819475243028193</v>
      </c>
      <c r="F11" s="54"/>
      <c r="G11" s="54"/>
      <c r="H11" s="54">
        <f t="shared" si="0"/>
        <v>83600.145000000004</v>
      </c>
      <c r="I11" s="55">
        <f>H11/C11</f>
        <v>0.58419123402588269</v>
      </c>
      <c r="J11" s="54">
        <f t="shared" si="0"/>
        <v>8244.7999999999993</v>
      </c>
      <c r="K11" s="55">
        <f>J11/C11</f>
        <v>5.7614013543835323E-2</v>
      </c>
    </row>
    <row r="12" spans="1:11" ht="15.75" thickBot="1" x14ac:dyDescent="0.3">
      <c r="A12" s="43"/>
      <c r="B12" s="56" t="s">
        <v>4</v>
      </c>
      <c r="C12" s="54">
        <f t="shared" ref="C12:J16" si="1">C18+C37+C49+C61+C73+C164+C177+C274+C287+C600+C613+C626+C639+C652+C755</f>
        <v>76345.866999999998</v>
      </c>
      <c r="D12" s="54">
        <f t="shared" si="1"/>
        <v>24765.921999999999</v>
      </c>
      <c r="E12" s="55">
        <f t="shared" ref="E12:E15" si="2">D12/C12</f>
        <v>0.32439112912294255</v>
      </c>
      <c r="F12" s="54"/>
      <c r="G12" s="54"/>
      <c r="H12" s="54">
        <f t="shared" si="1"/>
        <v>50051.645000000004</v>
      </c>
      <c r="I12" s="55">
        <f t="shared" ref="I12:I15" si="3">H12/C12</f>
        <v>0.65559076040095277</v>
      </c>
      <c r="J12" s="54">
        <f t="shared" si="1"/>
        <v>1528.3</v>
      </c>
      <c r="K12" s="55">
        <f t="shared" ref="K12:K15" si="4">J12/C12</f>
        <v>2.0018110476104752E-2</v>
      </c>
    </row>
    <row r="13" spans="1:11" ht="15.75" thickBot="1" x14ac:dyDescent="0.3">
      <c r="A13" s="43"/>
      <c r="B13" s="56" t="s">
        <v>5</v>
      </c>
      <c r="C13" s="54">
        <f t="shared" si="1"/>
        <v>159</v>
      </c>
      <c r="D13" s="54">
        <f t="shared" si="1"/>
        <v>159</v>
      </c>
      <c r="E13" s="55">
        <f t="shared" si="2"/>
        <v>1</v>
      </c>
      <c r="F13" s="54"/>
      <c r="G13" s="54"/>
      <c r="H13" s="54">
        <f t="shared" si="1"/>
        <v>0</v>
      </c>
      <c r="I13" s="55">
        <f t="shared" si="3"/>
        <v>0</v>
      </c>
      <c r="J13" s="54">
        <f t="shared" si="1"/>
        <v>0</v>
      </c>
      <c r="K13" s="55">
        <f t="shared" si="4"/>
        <v>0</v>
      </c>
    </row>
    <row r="14" spans="1:11" ht="15.75" thickBot="1" x14ac:dyDescent="0.3">
      <c r="A14" s="43"/>
      <c r="B14" s="56" t="s">
        <v>6</v>
      </c>
      <c r="C14" s="54">
        <f t="shared" si="1"/>
        <v>60370.205999999998</v>
      </c>
      <c r="D14" s="54">
        <f t="shared" si="1"/>
        <v>24605.205999999998</v>
      </c>
      <c r="E14" s="55">
        <f t="shared" si="2"/>
        <v>0.40757200662856774</v>
      </c>
      <c r="F14" s="54"/>
      <c r="G14" s="54"/>
      <c r="H14" s="54">
        <f t="shared" si="1"/>
        <v>29048.5</v>
      </c>
      <c r="I14" s="55">
        <f t="shared" si="3"/>
        <v>0.48117278248147771</v>
      </c>
      <c r="J14" s="54">
        <f t="shared" si="1"/>
        <v>6716.5</v>
      </c>
      <c r="K14" s="55">
        <f t="shared" si="4"/>
        <v>0.11125521088995456</v>
      </c>
    </row>
    <row r="15" spans="1:11" ht="15.75" thickBot="1" x14ac:dyDescent="0.3">
      <c r="A15" s="43"/>
      <c r="B15" s="56" t="s">
        <v>7</v>
      </c>
      <c r="C15" s="54">
        <f t="shared" si="1"/>
        <v>6229</v>
      </c>
      <c r="D15" s="54">
        <f t="shared" si="1"/>
        <v>1729</v>
      </c>
      <c r="E15" s="55">
        <f t="shared" si="2"/>
        <v>0.27757264408412263</v>
      </c>
      <c r="F15" s="54"/>
      <c r="G15" s="54"/>
      <c r="H15" s="54">
        <f t="shared" si="1"/>
        <v>4500</v>
      </c>
      <c r="I15" s="55">
        <f t="shared" si="3"/>
        <v>0.72242735591587737</v>
      </c>
      <c r="J15" s="54">
        <f t="shared" si="1"/>
        <v>0</v>
      </c>
      <c r="K15" s="55">
        <f t="shared" si="4"/>
        <v>0</v>
      </c>
    </row>
    <row r="16" spans="1:11" ht="15.75" thickBot="1" x14ac:dyDescent="0.3">
      <c r="A16" s="57"/>
      <c r="B16" s="58" t="s">
        <v>8</v>
      </c>
      <c r="C16" s="59">
        <f t="shared" si="1"/>
        <v>0</v>
      </c>
      <c r="D16" s="59">
        <f t="shared" si="1"/>
        <v>0</v>
      </c>
      <c r="E16" s="55">
        <v>0</v>
      </c>
      <c r="F16" s="59"/>
      <c r="G16" s="59"/>
      <c r="H16" s="59">
        <f t="shared" si="1"/>
        <v>0</v>
      </c>
      <c r="I16" s="55">
        <v>0</v>
      </c>
      <c r="J16" s="59">
        <f t="shared" si="1"/>
        <v>0</v>
      </c>
      <c r="K16" s="55">
        <v>0</v>
      </c>
    </row>
    <row r="17" spans="1:11" ht="15.75" thickBot="1" x14ac:dyDescent="0.3">
      <c r="A17" s="60" t="s">
        <v>57</v>
      </c>
      <c r="B17" s="61" t="s">
        <v>22</v>
      </c>
      <c r="C17" s="62">
        <f>C23+C29</f>
        <v>132</v>
      </c>
      <c r="D17" s="62">
        <f>D23+D29</f>
        <v>132</v>
      </c>
      <c r="E17" s="92">
        <f>D17/C17</f>
        <v>1</v>
      </c>
      <c r="F17" s="62"/>
      <c r="G17" s="62"/>
      <c r="H17" s="62">
        <f t="shared" ref="H17:K17" si="5">H23+H29</f>
        <v>0</v>
      </c>
      <c r="I17" s="62">
        <f t="shared" si="5"/>
        <v>0</v>
      </c>
      <c r="J17" s="62">
        <f t="shared" si="5"/>
        <v>0</v>
      </c>
      <c r="K17" s="62">
        <f t="shared" si="5"/>
        <v>0</v>
      </c>
    </row>
    <row r="18" spans="1:11" x14ac:dyDescent="0.25">
      <c r="A18" s="43"/>
      <c r="B18" s="63" t="s">
        <v>4</v>
      </c>
      <c r="C18" s="64">
        <f t="shared" ref="C18:C22" si="6">C24+C30</f>
        <v>0</v>
      </c>
      <c r="D18" s="64">
        <f t="shared" ref="D18" si="7">D24+D30</f>
        <v>0</v>
      </c>
      <c r="E18" s="38"/>
      <c r="F18" s="65"/>
      <c r="G18" s="39"/>
      <c r="H18" s="65"/>
      <c r="I18" s="39"/>
      <c r="J18" s="65"/>
      <c r="K18" s="40"/>
    </row>
    <row r="19" spans="1:11" x14ac:dyDescent="0.25">
      <c r="A19" s="43"/>
      <c r="B19" s="63" t="s">
        <v>5</v>
      </c>
      <c r="C19" s="66">
        <f t="shared" si="6"/>
        <v>25</v>
      </c>
      <c r="D19" s="66">
        <f t="shared" ref="D19" si="8">D25+D31</f>
        <v>25</v>
      </c>
      <c r="E19" s="30">
        <f>D19/C19</f>
        <v>1</v>
      </c>
      <c r="F19" s="67"/>
      <c r="G19" s="13"/>
      <c r="H19" s="67"/>
      <c r="I19" s="13"/>
      <c r="J19" s="67"/>
      <c r="K19" s="22"/>
    </row>
    <row r="20" spans="1:11" x14ac:dyDescent="0.25">
      <c r="A20" s="43"/>
      <c r="B20" s="63" t="s">
        <v>6</v>
      </c>
      <c r="C20" s="66">
        <f t="shared" si="6"/>
        <v>0</v>
      </c>
      <c r="D20" s="66">
        <f t="shared" ref="D20" si="9">D26+D32</f>
        <v>0</v>
      </c>
      <c r="E20" s="30"/>
      <c r="F20" s="67"/>
      <c r="G20" s="13"/>
      <c r="H20" s="67"/>
      <c r="I20" s="13"/>
      <c r="J20" s="67"/>
      <c r="K20" s="22"/>
    </row>
    <row r="21" spans="1:11" x14ac:dyDescent="0.25">
      <c r="A21" s="43"/>
      <c r="B21" s="63" t="s">
        <v>7</v>
      </c>
      <c r="C21" s="66">
        <f t="shared" si="6"/>
        <v>107</v>
      </c>
      <c r="D21" s="66">
        <f t="shared" ref="D21" si="10">D27+D33</f>
        <v>107</v>
      </c>
      <c r="E21" s="30">
        <f t="shared" ref="E21" si="11">D21/C21</f>
        <v>1</v>
      </c>
      <c r="F21" s="67"/>
      <c r="G21" s="13"/>
      <c r="H21" s="67"/>
      <c r="I21" s="13"/>
      <c r="J21" s="67"/>
      <c r="K21" s="22"/>
    </row>
    <row r="22" spans="1:11" x14ac:dyDescent="0.25">
      <c r="A22" s="43"/>
      <c r="B22" s="63" t="s">
        <v>8</v>
      </c>
      <c r="C22" s="66">
        <f t="shared" si="6"/>
        <v>0</v>
      </c>
      <c r="D22" s="66">
        <f t="shared" ref="D22" si="12">D28+D34</f>
        <v>0</v>
      </c>
      <c r="E22" s="30"/>
      <c r="F22" s="67"/>
      <c r="G22" s="13"/>
      <c r="H22" s="67"/>
      <c r="I22" s="13"/>
      <c r="J22" s="67"/>
      <c r="K22" s="22"/>
    </row>
    <row r="23" spans="1:11" x14ac:dyDescent="0.25">
      <c r="A23" s="68" t="s">
        <v>2</v>
      </c>
      <c r="B23" s="69" t="s">
        <v>43</v>
      </c>
      <c r="C23" s="70">
        <f>107000/1000</f>
        <v>107</v>
      </c>
      <c r="D23" s="71">
        <f>107000/1000</f>
        <v>107</v>
      </c>
      <c r="E23" s="17">
        <v>1</v>
      </c>
      <c r="F23" s="72"/>
      <c r="G23" s="17"/>
      <c r="H23" s="72"/>
      <c r="I23" s="17"/>
      <c r="J23" s="72"/>
      <c r="K23" s="26"/>
    </row>
    <row r="24" spans="1:11" x14ac:dyDescent="0.25">
      <c r="A24" s="43"/>
      <c r="B24" s="44" t="s">
        <v>4</v>
      </c>
      <c r="C24" s="73"/>
      <c r="D24" s="74"/>
      <c r="E24" s="13"/>
      <c r="F24" s="67"/>
      <c r="G24" s="13"/>
      <c r="H24" s="67"/>
      <c r="I24" s="13"/>
      <c r="J24" s="67"/>
      <c r="K24" s="22"/>
    </row>
    <row r="25" spans="1:11" x14ac:dyDescent="0.25">
      <c r="A25" s="43"/>
      <c r="B25" s="44" t="s">
        <v>5</v>
      </c>
      <c r="C25" s="73"/>
      <c r="D25" s="74"/>
      <c r="E25" s="13"/>
      <c r="F25" s="67"/>
      <c r="G25" s="13"/>
      <c r="H25" s="67"/>
      <c r="I25" s="13"/>
      <c r="J25" s="67"/>
      <c r="K25" s="22"/>
    </row>
    <row r="26" spans="1:11" x14ac:dyDescent="0.25">
      <c r="A26" s="43"/>
      <c r="B26" s="44" t="s">
        <v>6</v>
      </c>
      <c r="C26" s="73"/>
      <c r="D26" s="74"/>
      <c r="E26" s="13"/>
      <c r="F26" s="67"/>
      <c r="G26" s="13"/>
      <c r="H26" s="67"/>
      <c r="I26" s="13"/>
      <c r="J26" s="67"/>
      <c r="K26" s="22"/>
    </row>
    <row r="27" spans="1:11" x14ac:dyDescent="0.25">
      <c r="A27" s="43"/>
      <c r="B27" s="44" t="s">
        <v>7</v>
      </c>
      <c r="C27" s="75">
        <f>107000/1000</f>
        <v>107</v>
      </c>
      <c r="D27" s="76">
        <f>107000/1000</f>
        <v>107</v>
      </c>
      <c r="E27" s="33">
        <v>1</v>
      </c>
      <c r="F27" s="67"/>
      <c r="G27" s="13"/>
      <c r="H27" s="67"/>
      <c r="I27" s="13"/>
      <c r="J27" s="67"/>
      <c r="K27" s="22"/>
    </row>
    <row r="28" spans="1:11" x14ac:dyDescent="0.25">
      <c r="A28" s="43"/>
      <c r="B28" s="44" t="s">
        <v>8</v>
      </c>
      <c r="C28" s="73"/>
      <c r="D28" s="74"/>
      <c r="E28" s="13"/>
      <c r="F28" s="67"/>
      <c r="G28" s="13"/>
      <c r="H28" s="67"/>
      <c r="I28" s="13"/>
      <c r="J28" s="67"/>
      <c r="K28" s="22"/>
    </row>
    <row r="29" spans="1:11" x14ac:dyDescent="0.25">
      <c r="A29" s="68" t="s">
        <v>11</v>
      </c>
      <c r="B29" s="69" t="s">
        <v>151</v>
      </c>
      <c r="C29" s="70">
        <f>25000/1000</f>
        <v>25</v>
      </c>
      <c r="D29" s="71">
        <f>25000/1000</f>
        <v>25</v>
      </c>
      <c r="E29" s="17">
        <v>1</v>
      </c>
      <c r="F29" s="72"/>
      <c r="G29" s="17"/>
      <c r="H29" s="72"/>
      <c r="I29" s="17"/>
      <c r="J29" s="72"/>
      <c r="K29" s="26"/>
    </row>
    <row r="30" spans="1:11" x14ac:dyDescent="0.25">
      <c r="A30" s="43"/>
      <c r="B30" s="44" t="s">
        <v>4</v>
      </c>
      <c r="C30" s="73"/>
      <c r="D30" s="74"/>
      <c r="E30" s="13"/>
      <c r="F30" s="67"/>
      <c r="G30" s="13"/>
      <c r="H30" s="67"/>
      <c r="I30" s="13"/>
      <c r="J30" s="67"/>
      <c r="K30" s="22"/>
    </row>
    <row r="31" spans="1:11" x14ac:dyDescent="0.25">
      <c r="A31" s="43"/>
      <c r="B31" s="44" t="s">
        <v>5</v>
      </c>
      <c r="C31" s="75">
        <f>25000/1000</f>
        <v>25</v>
      </c>
      <c r="D31" s="76">
        <f>25000/1000</f>
        <v>25</v>
      </c>
      <c r="E31" s="33">
        <v>1</v>
      </c>
      <c r="F31" s="67"/>
      <c r="G31" s="13"/>
      <c r="H31" s="67"/>
      <c r="I31" s="13"/>
      <c r="J31" s="67"/>
      <c r="K31" s="22"/>
    </row>
    <row r="32" spans="1:11" x14ac:dyDescent="0.25">
      <c r="A32" s="43"/>
      <c r="B32" s="44" t="s">
        <v>6</v>
      </c>
      <c r="C32" s="73"/>
      <c r="D32" s="74"/>
      <c r="E32" s="13"/>
      <c r="F32" s="67"/>
      <c r="G32" s="13"/>
      <c r="H32" s="67"/>
      <c r="I32" s="13"/>
      <c r="J32" s="67"/>
      <c r="K32" s="22"/>
    </row>
    <row r="33" spans="1:11" x14ac:dyDescent="0.25">
      <c r="A33" s="43"/>
      <c r="B33" s="44" t="s">
        <v>7</v>
      </c>
      <c r="C33" s="73"/>
      <c r="D33" s="74"/>
      <c r="E33" s="13"/>
      <c r="F33" s="67"/>
      <c r="G33" s="13"/>
      <c r="H33" s="67"/>
      <c r="I33" s="13"/>
      <c r="J33" s="67"/>
      <c r="K33" s="22"/>
    </row>
    <row r="34" spans="1:11" x14ac:dyDescent="0.25">
      <c r="A34" s="43"/>
      <c r="B34" s="44" t="s">
        <v>8</v>
      </c>
      <c r="C34" s="73"/>
      <c r="D34" s="74"/>
      <c r="E34" s="13"/>
      <c r="F34" s="67"/>
      <c r="G34" s="13"/>
      <c r="H34" s="67"/>
      <c r="I34" s="13"/>
      <c r="J34" s="67"/>
      <c r="K34" s="22"/>
    </row>
    <row r="35" spans="1:11" ht="15.75" thickBot="1" x14ac:dyDescent="0.3">
      <c r="A35" s="47" t="s">
        <v>21</v>
      </c>
      <c r="B35" s="48"/>
      <c r="C35" s="77"/>
      <c r="D35" s="50"/>
      <c r="E35" s="14"/>
      <c r="F35" s="51"/>
      <c r="G35" s="14"/>
      <c r="H35" s="51"/>
      <c r="I35" s="14"/>
      <c r="J35" s="51"/>
      <c r="K35" s="23"/>
    </row>
    <row r="36" spans="1:11" x14ac:dyDescent="0.25">
      <c r="A36" s="78" t="s">
        <v>58</v>
      </c>
      <c r="B36" s="79" t="s">
        <v>23</v>
      </c>
      <c r="C36" s="80"/>
      <c r="D36" s="81"/>
      <c r="E36" s="18"/>
      <c r="F36" s="82"/>
      <c r="G36" s="18"/>
      <c r="H36" s="82"/>
      <c r="I36" s="18"/>
      <c r="J36" s="82"/>
      <c r="K36" s="27"/>
    </row>
    <row r="37" spans="1:11" x14ac:dyDescent="0.25">
      <c r="A37" s="43"/>
      <c r="B37" s="63" t="s">
        <v>4</v>
      </c>
      <c r="C37" s="73"/>
      <c r="D37" s="74"/>
      <c r="E37" s="13"/>
      <c r="F37" s="67"/>
      <c r="G37" s="13"/>
      <c r="H37" s="67"/>
      <c r="I37" s="13"/>
      <c r="J37" s="67"/>
      <c r="K37" s="22"/>
    </row>
    <row r="38" spans="1:11" x14ac:dyDescent="0.25">
      <c r="A38" s="43"/>
      <c r="B38" s="63" t="s">
        <v>5</v>
      </c>
      <c r="C38" s="73"/>
      <c r="D38" s="74"/>
      <c r="E38" s="13"/>
      <c r="F38" s="67"/>
      <c r="G38" s="13"/>
      <c r="H38" s="67"/>
      <c r="I38" s="13"/>
      <c r="J38" s="67"/>
      <c r="K38" s="22"/>
    </row>
    <row r="39" spans="1:11" x14ac:dyDescent="0.25">
      <c r="A39" s="43"/>
      <c r="B39" s="63" t="s">
        <v>6</v>
      </c>
      <c r="C39" s="73"/>
      <c r="D39" s="74"/>
      <c r="E39" s="13"/>
      <c r="F39" s="67"/>
      <c r="G39" s="13"/>
      <c r="H39" s="67"/>
      <c r="I39" s="13"/>
      <c r="J39" s="67"/>
      <c r="K39" s="22"/>
    </row>
    <row r="40" spans="1:11" x14ac:dyDescent="0.25">
      <c r="A40" s="43"/>
      <c r="B40" s="63" t="s">
        <v>7</v>
      </c>
      <c r="C40" s="73"/>
      <c r="D40" s="74"/>
      <c r="E40" s="13"/>
      <c r="F40" s="67"/>
      <c r="G40" s="13"/>
      <c r="H40" s="67"/>
      <c r="I40" s="13"/>
      <c r="J40" s="67"/>
      <c r="K40" s="22"/>
    </row>
    <row r="41" spans="1:11" x14ac:dyDescent="0.25">
      <c r="A41" s="43"/>
      <c r="B41" s="63" t="s">
        <v>8</v>
      </c>
      <c r="C41" s="73"/>
      <c r="D41" s="74"/>
      <c r="E41" s="13"/>
      <c r="F41" s="67"/>
      <c r="G41" s="13"/>
      <c r="H41" s="67"/>
      <c r="I41" s="13"/>
      <c r="J41" s="67"/>
      <c r="K41" s="22"/>
    </row>
    <row r="42" spans="1:11" x14ac:dyDescent="0.25">
      <c r="A42" s="43" t="s">
        <v>2</v>
      </c>
      <c r="B42" s="44" t="s">
        <v>10</v>
      </c>
      <c r="C42" s="73"/>
      <c r="D42" s="74"/>
      <c r="E42" s="13"/>
      <c r="F42" s="67"/>
      <c r="G42" s="13"/>
      <c r="H42" s="67"/>
      <c r="I42" s="13"/>
      <c r="J42" s="67"/>
      <c r="K42" s="22"/>
    </row>
    <row r="43" spans="1:11" x14ac:dyDescent="0.25">
      <c r="A43" s="43"/>
      <c r="B43" s="44" t="s">
        <v>4</v>
      </c>
      <c r="C43" s="73"/>
      <c r="D43" s="74"/>
      <c r="E43" s="13"/>
      <c r="F43" s="67"/>
      <c r="G43" s="13"/>
      <c r="H43" s="67"/>
      <c r="I43" s="13"/>
      <c r="J43" s="67"/>
      <c r="K43" s="22"/>
    </row>
    <row r="44" spans="1:11" x14ac:dyDescent="0.25">
      <c r="A44" s="43"/>
      <c r="B44" s="44" t="s">
        <v>5</v>
      </c>
      <c r="C44" s="73"/>
      <c r="D44" s="74"/>
      <c r="E44" s="13"/>
      <c r="F44" s="67"/>
      <c r="G44" s="13"/>
      <c r="H44" s="67"/>
      <c r="I44" s="13"/>
      <c r="J44" s="67"/>
      <c r="K44" s="22"/>
    </row>
    <row r="45" spans="1:11" x14ac:dyDescent="0.25">
      <c r="A45" s="43"/>
      <c r="B45" s="44" t="s">
        <v>6</v>
      </c>
      <c r="C45" s="73"/>
      <c r="D45" s="74"/>
      <c r="E45" s="13"/>
      <c r="F45" s="67"/>
      <c r="G45" s="13"/>
      <c r="H45" s="67"/>
      <c r="I45" s="13"/>
      <c r="J45" s="67"/>
      <c r="K45" s="22"/>
    </row>
    <row r="46" spans="1:11" x14ac:dyDescent="0.25">
      <c r="A46" s="43"/>
      <c r="B46" s="44" t="s">
        <v>7</v>
      </c>
      <c r="C46" s="73"/>
      <c r="D46" s="74"/>
      <c r="E46" s="13"/>
      <c r="F46" s="67"/>
      <c r="G46" s="13"/>
      <c r="H46" s="67"/>
      <c r="I46" s="13"/>
      <c r="J46" s="67"/>
      <c r="K46" s="22"/>
    </row>
    <row r="47" spans="1:11" ht="15.75" thickBot="1" x14ac:dyDescent="0.3">
      <c r="A47" s="57"/>
      <c r="B47" s="83" t="s">
        <v>8</v>
      </c>
      <c r="C47" s="84"/>
      <c r="D47" s="85"/>
      <c r="E47" s="15"/>
      <c r="F47" s="86"/>
      <c r="G47" s="15"/>
      <c r="H47" s="86"/>
      <c r="I47" s="15"/>
      <c r="J47" s="86"/>
      <c r="K47" s="24"/>
    </row>
    <row r="48" spans="1:11" x14ac:dyDescent="0.25">
      <c r="A48" s="87" t="s">
        <v>59</v>
      </c>
      <c r="B48" s="61" t="s">
        <v>24</v>
      </c>
      <c r="C48" s="88"/>
      <c r="D48" s="89"/>
      <c r="E48" s="19"/>
      <c r="F48" s="90"/>
      <c r="G48" s="19"/>
      <c r="H48" s="90"/>
      <c r="I48" s="19"/>
      <c r="J48" s="90"/>
      <c r="K48" s="28"/>
    </row>
    <row r="49" spans="1:11" x14ac:dyDescent="0.25">
      <c r="A49" s="43"/>
      <c r="B49" s="63" t="s">
        <v>4</v>
      </c>
      <c r="C49" s="73"/>
      <c r="D49" s="74"/>
      <c r="E49" s="13"/>
      <c r="F49" s="67"/>
      <c r="G49" s="13"/>
      <c r="H49" s="67"/>
      <c r="I49" s="13"/>
      <c r="J49" s="67"/>
      <c r="K49" s="22"/>
    </row>
    <row r="50" spans="1:11" x14ac:dyDescent="0.25">
      <c r="A50" s="43"/>
      <c r="B50" s="63" t="s">
        <v>5</v>
      </c>
      <c r="C50" s="73"/>
      <c r="D50" s="74"/>
      <c r="E50" s="13"/>
      <c r="F50" s="67"/>
      <c r="G50" s="13"/>
      <c r="H50" s="67"/>
      <c r="I50" s="13"/>
      <c r="J50" s="67"/>
      <c r="K50" s="22"/>
    </row>
    <row r="51" spans="1:11" x14ac:dyDescent="0.25">
      <c r="A51" s="43"/>
      <c r="B51" s="63" t="s">
        <v>6</v>
      </c>
      <c r="C51" s="73"/>
      <c r="D51" s="74"/>
      <c r="E51" s="13"/>
      <c r="F51" s="67"/>
      <c r="G51" s="13"/>
      <c r="H51" s="67"/>
      <c r="I51" s="13"/>
      <c r="J51" s="67"/>
      <c r="K51" s="22"/>
    </row>
    <row r="52" spans="1:11" x14ac:dyDescent="0.25">
      <c r="A52" s="43"/>
      <c r="B52" s="63" t="s">
        <v>7</v>
      </c>
      <c r="C52" s="73"/>
      <c r="D52" s="74"/>
      <c r="E52" s="13"/>
      <c r="F52" s="67"/>
      <c r="G52" s="13"/>
      <c r="H52" s="67"/>
      <c r="I52" s="13"/>
      <c r="J52" s="67"/>
      <c r="K52" s="22"/>
    </row>
    <row r="53" spans="1:11" x14ac:dyDescent="0.25">
      <c r="A53" s="43"/>
      <c r="B53" s="63" t="s">
        <v>8</v>
      </c>
      <c r="C53" s="73"/>
      <c r="D53" s="74"/>
      <c r="E53" s="13"/>
      <c r="F53" s="67"/>
      <c r="G53" s="13"/>
      <c r="H53" s="67"/>
      <c r="I53" s="13"/>
      <c r="J53" s="67"/>
      <c r="K53" s="22"/>
    </row>
    <row r="54" spans="1:11" x14ac:dyDescent="0.25">
      <c r="A54" s="43" t="s">
        <v>2</v>
      </c>
      <c r="B54" s="44" t="s">
        <v>10</v>
      </c>
      <c r="C54" s="73"/>
      <c r="D54" s="74"/>
      <c r="E54" s="13"/>
      <c r="F54" s="67"/>
      <c r="G54" s="13"/>
      <c r="H54" s="67"/>
      <c r="I54" s="13"/>
      <c r="J54" s="67"/>
      <c r="K54" s="22"/>
    </row>
    <row r="55" spans="1:11" x14ac:dyDescent="0.25">
      <c r="A55" s="43"/>
      <c r="B55" s="44" t="s">
        <v>4</v>
      </c>
      <c r="C55" s="73"/>
      <c r="D55" s="74"/>
      <c r="E55" s="13"/>
      <c r="F55" s="67"/>
      <c r="G55" s="13"/>
      <c r="H55" s="67"/>
      <c r="I55" s="13"/>
      <c r="J55" s="67"/>
      <c r="K55" s="22"/>
    </row>
    <row r="56" spans="1:11" x14ac:dyDescent="0.25">
      <c r="A56" s="43"/>
      <c r="B56" s="44" t="s">
        <v>5</v>
      </c>
      <c r="C56" s="73"/>
      <c r="D56" s="74"/>
      <c r="E56" s="13"/>
      <c r="F56" s="67"/>
      <c r="G56" s="13"/>
      <c r="H56" s="67"/>
      <c r="I56" s="13"/>
      <c r="J56" s="67"/>
      <c r="K56" s="22"/>
    </row>
    <row r="57" spans="1:11" x14ac:dyDescent="0.25">
      <c r="A57" s="43"/>
      <c r="B57" s="44" t="s">
        <v>6</v>
      </c>
      <c r="C57" s="73"/>
      <c r="D57" s="74"/>
      <c r="E57" s="13"/>
      <c r="F57" s="67"/>
      <c r="G57" s="13"/>
      <c r="H57" s="67"/>
      <c r="I57" s="13"/>
      <c r="J57" s="67"/>
      <c r="K57" s="22"/>
    </row>
    <row r="58" spans="1:11" x14ac:dyDescent="0.25">
      <c r="A58" s="43"/>
      <c r="B58" s="44" t="s">
        <v>7</v>
      </c>
      <c r="C58" s="73"/>
      <c r="D58" s="74"/>
      <c r="E58" s="13"/>
      <c r="F58" s="67"/>
      <c r="G58" s="13"/>
      <c r="H58" s="67"/>
      <c r="I58" s="13"/>
      <c r="J58" s="67"/>
      <c r="K58" s="22"/>
    </row>
    <row r="59" spans="1:11" ht="15.75" thickBot="1" x14ac:dyDescent="0.3">
      <c r="A59" s="57"/>
      <c r="B59" s="83" t="s">
        <v>8</v>
      </c>
      <c r="C59" s="84"/>
      <c r="D59" s="85"/>
      <c r="E59" s="15"/>
      <c r="F59" s="86"/>
      <c r="G59" s="15"/>
      <c r="H59" s="86"/>
      <c r="I59" s="15"/>
      <c r="J59" s="86"/>
      <c r="K59" s="24"/>
    </row>
    <row r="60" spans="1:11" x14ac:dyDescent="0.25">
      <c r="A60" s="87" t="s">
        <v>60</v>
      </c>
      <c r="B60" s="91" t="s">
        <v>28</v>
      </c>
      <c r="C60" s="88"/>
      <c r="D60" s="89"/>
      <c r="E60" s="19"/>
      <c r="F60" s="90"/>
      <c r="G60" s="19"/>
      <c r="H60" s="90"/>
      <c r="I60" s="19"/>
      <c r="J60" s="90"/>
      <c r="K60" s="28"/>
    </row>
    <row r="61" spans="1:11" x14ac:dyDescent="0.25">
      <c r="A61" s="43"/>
      <c r="B61" s="63" t="s">
        <v>4</v>
      </c>
      <c r="C61" s="73"/>
      <c r="D61" s="74"/>
      <c r="E61" s="13"/>
      <c r="F61" s="67"/>
      <c r="G61" s="13"/>
      <c r="H61" s="67"/>
      <c r="I61" s="13"/>
      <c r="J61" s="67"/>
      <c r="K61" s="22"/>
    </row>
    <row r="62" spans="1:11" x14ac:dyDescent="0.25">
      <c r="A62" s="43"/>
      <c r="B62" s="63" t="s">
        <v>5</v>
      </c>
      <c r="C62" s="73"/>
      <c r="D62" s="74"/>
      <c r="E62" s="13"/>
      <c r="F62" s="67"/>
      <c r="G62" s="13"/>
      <c r="H62" s="67"/>
      <c r="I62" s="13"/>
      <c r="J62" s="67"/>
      <c r="K62" s="22"/>
    </row>
    <row r="63" spans="1:11" x14ac:dyDescent="0.25">
      <c r="A63" s="43"/>
      <c r="B63" s="63" t="s">
        <v>6</v>
      </c>
      <c r="C63" s="73"/>
      <c r="D63" s="74"/>
      <c r="E63" s="13"/>
      <c r="F63" s="67"/>
      <c r="G63" s="13"/>
      <c r="H63" s="67"/>
      <c r="I63" s="13"/>
      <c r="J63" s="67"/>
      <c r="K63" s="22"/>
    </row>
    <row r="64" spans="1:11" x14ac:dyDescent="0.25">
      <c r="A64" s="43"/>
      <c r="B64" s="63" t="s">
        <v>7</v>
      </c>
      <c r="C64" s="73"/>
      <c r="D64" s="74"/>
      <c r="E64" s="13"/>
      <c r="F64" s="67"/>
      <c r="G64" s="13"/>
      <c r="H64" s="67"/>
      <c r="I64" s="13"/>
      <c r="J64" s="67"/>
      <c r="K64" s="22"/>
    </row>
    <row r="65" spans="1:11" x14ac:dyDescent="0.25">
      <c r="A65" s="43"/>
      <c r="B65" s="63" t="s">
        <v>8</v>
      </c>
      <c r="C65" s="73"/>
      <c r="D65" s="74"/>
      <c r="E65" s="13"/>
      <c r="F65" s="67"/>
      <c r="G65" s="13"/>
      <c r="H65" s="67"/>
      <c r="I65" s="13"/>
      <c r="J65" s="67"/>
      <c r="K65" s="22"/>
    </row>
    <row r="66" spans="1:11" x14ac:dyDescent="0.25">
      <c r="A66" s="43" t="s">
        <v>2</v>
      </c>
      <c r="B66" s="44" t="s">
        <v>10</v>
      </c>
      <c r="C66" s="73"/>
      <c r="D66" s="74"/>
      <c r="E66" s="13"/>
      <c r="F66" s="67"/>
      <c r="G66" s="13"/>
      <c r="H66" s="67"/>
      <c r="I66" s="13"/>
      <c r="J66" s="67"/>
      <c r="K66" s="22"/>
    </row>
    <row r="67" spans="1:11" x14ac:dyDescent="0.25">
      <c r="A67" s="43"/>
      <c r="B67" s="44" t="s">
        <v>4</v>
      </c>
      <c r="C67" s="73"/>
      <c r="D67" s="74"/>
      <c r="E67" s="13"/>
      <c r="F67" s="67"/>
      <c r="G67" s="13"/>
      <c r="H67" s="67"/>
      <c r="I67" s="13"/>
      <c r="J67" s="67"/>
      <c r="K67" s="22"/>
    </row>
    <row r="68" spans="1:11" x14ac:dyDescent="0.25">
      <c r="A68" s="43"/>
      <c r="B68" s="44" t="s">
        <v>5</v>
      </c>
      <c r="C68" s="73"/>
      <c r="D68" s="74"/>
      <c r="E68" s="13"/>
      <c r="F68" s="67"/>
      <c r="G68" s="13"/>
      <c r="H68" s="67"/>
      <c r="I68" s="13"/>
      <c r="J68" s="67"/>
      <c r="K68" s="22"/>
    </row>
    <row r="69" spans="1:11" x14ac:dyDescent="0.25">
      <c r="A69" s="43"/>
      <c r="B69" s="44" t="s">
        <v>6</v>
      </c>
      <c r="C69" s="73"/>
      <c r="D69" s="74"/>
      <c r="E69" s="13"/>
      <c r="F69" s="67"/>
      <c r="G69" s="13"/>
      <c r="H69" s="67"/>
      <c r="I69" s="13"/>
      <c r="J69" s="67"/>
      <c r="K69" s="22"/>
    </row>
    <row r="70" spans="1:11" x14ac:dyDescent="0.25">
      <c r="A70" s="43"/>
      <c r="B70" s="44" t="s">
        <v>7</v>
      </c>
      <c r="C70" s="73"/>
      <c r="D70" s="74"/>
      <c r="E70" s="13"/>
      <c r="F70" s="67"/>
      <c r="G70" s="13"/>
      <c r="H70" s="67"/>
      <c r="I70" s="13"/>
      <c r="J70" s="67"/>
      <c r="K70" s="22"/>
    </row>
    <row r="71" spans="1:11" ht="15.75" thickBot="1" x14ac:dyDescent="0.3">
      <c r="A71" s="57"/>
      <c r="B71" s="83" t="s">
        <v>8</v>
      </c>
      <c r="C71" s="84"/>
      <c r="D71" s="85"/>
      <c r="E71" s="15"/>
      <c r="F71" s="86"/>
      <c r="G71" s="15"/>
      <c r="H71" s="86"/>
      <c r="I71" s="15"/>
      <c r="J71" s="86"/>
      <c r="K71" s="24"/>
    </row>
    <row r="72" spans="1:11" ht="15.75" thickBot="1" x14ac:dyDescent="0.3">
      <c r="A72" s="87" t="s">
        <v>61</v>
      </c>
      <c r="B72" s="91" t="s">
        <v>29</v>
      </c>
      <c r="C72" s="62">
        <f>C78+C84+C90+C96+C102+C108+C114+C120+C126+C132+C138+C144+C150+C156</f>
        <v>26137.921999999999</v>
      </c>
      <c r="D72" s="62">
        <f>D78+D84+D90+D96+D102+D108+D114+D120+D126+D132+D138+D144+D150+D156</f>
        <v>6562.1219999999994</v>
      </c>
      <c r="E72" s="92">
        <f>D72/C72</f>
        <v>0.25105752477186211</v>
      </c>
      <c r="F72" s="62"/>
      <c r="G72" s="62"/>
      <c r="H72" s="62">
        <f t="shared" ref="H72:J72" si="13">H78+H84+H90+H96+H102+H108+H114+H120+H126+H132+H138+H144+H150+H156</f>
        <v>19186.5</v>
      </c>
      <c r="I72" s="92">
        <f>H72/C72</f>
        <v>0.73404840675551797</v>
      </c>
      <c r="J72" s="62">
        <f t="shared" si="13"/>
        <v>389.3</v>
      </c>
      <c r="K72" s="92">
        <f>J72/C72</f>
        <v>1.4894068472619974E-2</v>
      </c>
    </row>
    <row r="73" spans="1:11" x14ac:dyDescent="0.25">
      <c r="A73" s="43"/>
      <c r="B73" s="63" t="s">
        <v>4</v>
      </c>
      <c r="C73" s="88">
        <f t="shared" ref="C73:D77" si="14">C79+C85+C91+C97+C103+C109+C115+C121+C127+C133+C139+C145+C151+C157</f>
        <v>18606.691999999999</v>
      </c>
      <c r="D73" s="88">
        <f t="shared" si="14"/>
        <v>3530.8919999999998</v>
      </c>
      <c r="E73" s="20">
        <f t="shared" ref="E73:E76" si="15">D73/C73</f>
        <v>0.18976462876904718</v>
      </c>
      <c r="F73" s="88"/>
      <c r="G73" s="88"/>
      <c r="H73" s="88">
        <f t="shared" ref="H73:J73" si="16">H79+H85+H91+H97+H103+H109+H115+H121+H127+H133+H139+H145+H151+H157</f>
        <v>14686.5</v>
      </c>
      <c r="I73" s="20">
        <f t="shared" ref="I73:I76" si="17">H73/C73</f>
        <v>0.78931279133335475</v>
      </c>
      <c r="J73" s="88">
        <f t="shared" si="16"/>
        <v>389.3</v>
      </c>
      <c r="K73" s="20">
        <f t="shared" ref="K73:K76" si="18">J73/C73</f>
        <v>2.0922579897598135E-2</v>
      </c>
    </row>
    <row r="74" spans="1:11" x14ac:dyDescent="0.25">
      <c r="A74" s="43"/>
      <c r="B74" s="63" t="s">
        <v>5</v>
      </c>
      <c r="C74" s="88">
        <f t="shared" si="14"/>
        <v>14</v>
      </c>
      <c r="D74" s="88">
        <f t="shared" si="14"/>
        <v>14</v>
      </c>
      <c r="E74" s="20">
        <f t="shared" si="15"/>
        <v>1</v>
      </c>
      <c r="F74" s="88"/>
      <c r="G74" s="88"/>
      <c r="H74" s="88">
        <f t="shared" ref="H74:J74" si="19">H80+H86+H92+H98+H104+H110+H116+H122+H128+H134+H140+H146+H152+H158</f>
        <v>0</v>
      </c>
      <c r="I74" s="20">
        <f t="shared" si="17"/>
        <v>0</v>
      </c>
      <c r="J74" s="88">
        <f t="shared" si="19"/>
        <v>0</v>
      </c>
      <c r="K74" s="20">
        <f t="shared" si="18"/>
        <v>0</v>
      </c>
    </row>
    <row r="75" spans="1:11" x14ac:dyDescent="0.25">
      <c r="A75" s="43"/>
      <c r="B75" s="63" t="s">
        <v>6</v>
      </c>
      <c r="C75" s="88">
        <f t="shared" si="14"/>
        <v>3017.23</v>
      </c>
      <c r="D75" s="88">
        <f t="shared" si="14"/>
        <v>3017.23</v>
      </c>
      <c r="E75" s="20">
        <f t="shared" si="15"/>
        <v>1</v>
      </c>
      <c r="F75" s="88"/>
      <c r="G75" s="88"/>
      <c r="H75" s="88">
        <f t="shared" ref="H75:J75" si="20">H81+H87+H93+H99+H105+H111+H117+H123+H129+H135+H141+H147+H153+H159</f>
        <v>0</v>
      </c>
      <c r="I75" s="20">
        <f t="shared" si="17"/>
        <v>0</v>
      </c>
      <c r="J75" s="88">
        <f t="shared" si="20"/>
        <v>0</v>
      </c>
      <c r="K75" s="20">
        <f t="shared" si="18"/>
        <v>0</v>
      </c>
    </row>
    <row r="76" spans="1:11" x14ac:dyDescent="0.25">
      <c r="A76" s="43"/>
      <c r="B76" s="63" t="s">
        <v>7</v>
      </c>
      <c r="C76" s="88">
        <f t="shared" si="14"/>
        <v>4500</v>
      </c>
      <c r="D76" s="88">
        <f t="shared" si="14"/>
        <v>0</v>
      </c>
      <c r="E76" s="20">
        <f t="shared" si="15"/>
        <v>0</v>
      </c>
      <c r="F76" s="88"/>
      <c r="G76" s="88"/>
      <c r="H76" s="88">
        <f t="shared" ref="H76:J76" si="21">H82+H88+H94+H100+H106+H112+H118+H124+H130+H136+H142+H148+H154+H160</f>
        <v>4500</v>
      </c>
      <c r="I76" s="20">
        <f t="shared" si="17"/>
        <v>1</v>
      </c>
      <c r="J76" s="88">
        <f t="shared" si="21"/>
        <v>0</v>
      </c>
      <c r="K76" s="20">
        <f t="shared" si="18"/>
        <v>0</v>
      </c>
    </row>
    <row r="77" spans="1:11" x14ac:dyDescent="0.25">
      <c r="A77" s="43"/>
      <c r="B77" s="63" t="s">
        <v>8</v>
      </c>
      <c r="C77" s="88">
        <f t="shared" si="14"/>
        <v>0</v>
      </c>
      <c r="D77" s="88">
        <f t="shared" si="14"/>
        <v>0</v>
      </c>
      <c r="E77" s="20">
        <v>0</v>
      </c>
      <c r="F77" s="88"/>
      <c r="G77" s="88"/>
      <c r="H77" s="88">
        <f t="shared" ref="H77:J77" si="22">H83+H89+H95+H101+H107+H113+H119+H125+H131+H137+H143+H149+H155+H161</f>
        <v>0</v>
      </c>
      <c r="I77" s="20">
        <v>0</v>
      </c>
      <c r="J77" s="88">
        <f t="shared" si="22"/>
        <v>0</v>
      </c>
      <c r="K77" s="20"/>
    </row>
    <row r="78" spans="1:11" ht="24.75" x14ac:dyDescent="0.25">
      <c r="A78" s="68" t="s">
        <v>2</v>
      </c>
      <c r="B78" s="93" t="s">
        <v>44</v>
      </c>
      <c r="C78" s="70">
        <f>C79</f>
        <v>3032</v>
      </c>
      <c r="D78" s="70">
        <f>D79</f>
        <v>3032</v>
      </c>
      <c r="E78" s="94">
        <f>E79</f>
        <v>1</v>
      </c>
      <c r="F78" s="72"/>
      <c r="G78" s="17"/>
      <c r="H78" s="72"/>
      <c r="I78" s="17"/>
      <c r="J78" s="72"/>
      <c r="K78" s="26"/>
    </row>
    <row r="79" spans="1:11" x14ac:dyDescent="0.25">
      <c r="A79" s="43"/>
      <c r="B79" s="44" t="s">
        <v>4</v>
      </c>
      <c r="C79" s="75">
        <f>3032000/1000</f>
        <v>3032</v>
      </c>
      <c r="D79" s="76">
        <f>C79</f>
        <v>3032</v>
      </c>
      <c r="E79" s="34">
        <f>D79/C79</f>
        <v>1</v>
      </c>
      <c r="F79" s="67"/>
      <c r="G79" s="13"/>
      <c r="H79" s="67"/>
      <c r="I79" s="13"/>
      <c r="J79" s="67"/>
      <c r="K79" s="22"/>
    </row>
    <row r="80" spans="1:11" x14ac:dyDescent="0.25">
      <c r="A80" s="43"/>
      <c r="B80" s="44" t="s">
        <v>5</v>
      </c>
      <c r="C80" s="73"/>
      <c r="D80" s="74"/>
      <c r="E80" s="13"/>
      <c r="F80" s="67"/>
      <c r="G80" s="13"/>
      <c r="H80" s="67"/>
      <c r="I80" s="13"/>
      <c r="J80" s="67"/>
      <c r="K80" s="22"/>
    </row>
    <row r="81" spans="1:11" x14ac:dyDescent="0.25">
      <c r="A81" s="43"/>
      <c r="B81" s="44" t="s">
        <v>6</v>
      </c>
      <c r="C81" s="73"/>
      <c r="D81" s="74"/>
      <c r="E81" s="13"/>
      <c r="F81" s="67"/>
      <c r="G81" s="13"/>
      <c r="H81" s="67"/>
      <c r="I81" s="13"/>
      <c r="J81" s="67"/>
      <c r="K81" s="22"/>
    </row>
    <row r="82" spans="1:11" x14ac:dyDescent="0.25">
      <c r="A82" s="43"/>
      <c r="B82" s="44" t="s">
        <v>7</v>
      </c>
      <c r="C82" s="73"/>
      <c r="D82" s="74"/>
      <c r="E82" s="13"/>
      <c r="F82" s="67"/>
      <c r="G82" s="13"/>
      <c r="H82" s="67"/>
      <c r="I82" s="13"/>
      <c r="J82" s="67"/>
      <c r="K82" s="22"/>
    </row>
    <row r="83" spans="1:11" x14ac:dyDescent="0.25">
      <c r="A83" s="43"/>
      <c r="B83" s="44" t="s">
        <v>8</v>
      </c>
      <c r="C83" s="73"/>
      <c r="D83" s="74"/>
      <c r="E83" s="13"/>
      <c r="F83" s="67"/>
      <c r="G83" s="13"/>
      <c r="H83" s="67"/>
      <c r="I83" s="13"/>
      <c r="J83" s="67"/>
      <c r="K83" s="22"/>
    </row>
    <row r="84" spans="1:11" ht="48.75" x14ac:dyDescent="0.25">
      <c r="A84" s="68" t="s">
        <v>11</v>
      </c>
      <c r="B84" s="93" t="s">
        <v>45</v>
      </c>
      <c r="C84" s="70">
        <f>C85</f>
        <v>120</v>
      </c>
      <c r="D84" s="71">
        <f>D85</f>
        <v>120</v>
      </c>
      <c r="E84" s="17">
        <f>E85</f>
        <v>1</v>
      </c>
      <c r="F84" s="72"/>
      <c r="G84" s="17"/>
      <c r="H84" s="72"/>
      <c r="I84" s="17"/>
      <c r="J84" s="72"/>
      <c r="K84" s="26"/>
    </row>
    <row r="85" spans="1:11" x14ac:dyDescent="0.25">
      <c r="A85" s="43"/>
      <c r="B85" s="44" t="s">
        <v>4</v>
      </c>
      <c r="C85" s="75">
        <f>120000/1000</f>
        <v>120</v>
      </c>
      <c r="D85" s="76">
        <f>C85</f>
        <v>120</v>
      </c>
      <c r="E85" s="33">
        <v>1</v>
      </c>
      <c r="F85" s="67"/>
      <c r="G85" s="13"/>
      <c r="H85" s="67"/>
      <c r="I85" s="13"/>
      <c r="J85" s="67"/>
      <c r="K85" s="22"/>
    </row>
    <row r="86" spans="1:11" x14ac:dyDescent="0.25">
      <c r="A86" s="43"/>
      <c r="B86" s="44" t="s">
        <v>5</v>
      </c>
      <c r="C86" s="73"/>
      <c r="D86" s="74"/>
      <c r="E86" s="13"/>
      <c r="F86" s="67"/>
      <c r="G86" s="13"/>
      <c r="H86" s="67"/>
      <c r="I86" s="13"/>
      <c r="J86" s="67"/>
      <c r="K86" s="22"/>
    </row>
    <row r="87" spans="1:11" x14ac:dyDescent="0.25">
      <c r="A87" s="43"/>
      <c r="B87" s="44" t="s">
        <v>6</v>
      </c>
      <c r="C87" s="73"/>
      <c r="D87" s="74"/>
      <c r="E87" s="13"/>
      <c r="F87" s="67"/>
      <c r="G87" s="13"/>
      <c r="H87" s="67"/>
      <c r="I87" s="13"/>
      <c r="J87" s="67"/>
      <c r="K87" s="22"/>
    </row>
    <row r="88" spans="1:11" x14ac:dyDescent="0.25">
      <c r="A88" s="43"/>
      <c r="B88" s="44" t="s">
        <v>7</v>
      </c>
      <c r="C88" s="73"/>
      <c r="D88" s="74"/>
      <c r="E88" s="13"/>
      <c r="F88" s="67"/>
      <c r="G88" s="13"/>
      <c r="H88" s="67"/>
      <c r="I88" s="13"/>
      <c r="J88" s="67"/>
      <c r="K88" s="22"/>
    </row>
    <row r="89" spans="1:11" x14ac:dyDescent="0.25">
      <c r="A89" s="43"/>
      <c r="B89" s="44" t="s">
        <v>8</v>
      </c>
      <c r="C89" s="73"/>
      <c r="D89" s="74"/>
      <c r="E89" s="13"/>
      <c r="F89" s="67"/>
      <c r="G89" s="13"/>
      <c r="H89" s="67"/>
      <c r="I89" s="13"/>
      <c r="J89" s="67"/>
      <c r="K89" s="22"/>
    </row>
    <row r="90" spans="1:11" x14ac:dyDescent="0.25">
      <c r="A90" s="68">
        <v>3</v>
      </c>
      <c r="B90" s="69" t="s">
        <v>46</v>
      </c>
      <c r="C90" s="95">
        <f>C93</f>
        <v>150</v>
      </c>
      <c r="D90" s="95">
        <f>D93</f>
        <v>150</v>
      </c>
      <c r="E90" s="21">
        <v>1</v>
      </c>
      <c r="F90" s="96"/>
      <c r="G90" s="21"/>
      <c r="H90" s="96"/>
      <c r="I90" s="21"/>
      <c r="J90" s="96"/>
      <c r="K90" s="29"/>
    </row>
    <row r="91" spans="1:11" x14ac:dyDescent="0.25">
      <c r="A91" s="43"/>
      <c r="B91" s="44" t="s">
        <v>4</v>
      </c>
      <c r="C91" s="77"/>
      <c r="D91" s="50"/>
      <c r="E91" s="14"/>
      <c r="F91" s="51"/>
      <c r="G91" s="14"/>
      <c r="H91" s="51"/>
      <c r="I91" s="14"/>
      <c r="J91" s="51"/>
      <c r="K91" s="23"/>
    </row>
    <row r="92" spans="1:11" x14ac:dyDescent="0.25">
      <c r="A92" s="43"/>
      <c r="B92" s="44" t="s">
        <v>5</v>
      </c>
      <c r="C92" s="77"/>
      <c r="D92" s="50"/>
      <c r="E92" s="14"/>
      <c r="F92" s="51"/>
      <c r="G92" s="14"/>
      <c r="H92" s="51"/>
      <c r="I92" s="14"/>
      <c r="J92" s="51"/>
      <c r="K92" s="23"/>
    </row>
    <row r="93" spans="1:11" x14ac:dyDescent="0.25">
      <c r="A93" s="43"/>
      <c r="B93" s="44" t="s">
        <v>6</v>
      </c>
      <c r="C93" s="97">
        <f>150000/1000</f>
        <v>150</v>
      </c>
      <c r="D93" s="98">
        <f>C93</f>
        <v>150</v>
      </c>
      <c r="E93" s="35">
        <v>1</v>
      </c>
      <c r="F93" s="51"/>
      <c r="G93" s="14"/>
      <c r="H93" s="51"/>
      <c r="I93" s="14"/>
      <c r="J93" s="51"/>
      <c r="K93" s="23"/>
    </row>
    <row r="94" spans="1:11" x14ac:dyDescent="0.25">
      <c r="A94" s="43"/>
      <c r="B94" s="44" t="s">
        <v>7</v>
      </c>
      <c r="C94" s="77"/>
      <c r="D94" s="50"/>
      <c r="E94" s="14"/>
      <c r="F94" s="51"/>
      <c r="G94" s="14"/>
      <c r="H94" s="51"/>
      <c r="I94" s="14"/>
      <c r="J94" s="51"/>
      <c r="K94" s="23"/>
    </row>
    <row r="95" spans="1:11" x14ac:dyDescent="0.25">
      <c r="A95" s="43"/>
      <c r="B95" s="44" t="s">
        <v>8</v>
      </c>
      <c r="C95" s="77"/>
      <c r="D95" s="50"/>
      <c r="E95" s="14"/>
      <c r="F95" s="51"/>
      <c r="G95" s="14"/>
      <c r="H95" s="51"/>
      <c r="I95" s="14"/>
      <c r="J95" s="51"/>
      <c r="K95" s="23"/>
    </row>
    <row r="96" spans="1:11" ht="48.75" x14ac:dyDescent="0.25">
      <c r="A96" s="68">
        <v>4</v>
      </c>
      <c r="B96" s="93" t="s">
        <v>47</v>
      </c>
      <c r="C96" s="95">
        <f>C99</f>
        <v>20</v>
      </c>
      <c r="D96" s="99">
        <f>C96</f>
        <v>20</v>
      </c>
      <c r="E96" s="21">
        <v>1</v>
      </c>
      <c r="F96" s="96"/>
      <c r="G96" s="21"/>
      <c r="H96" s="96"/>
      <c r="I96" s="21"/>
      <c r="J96" s="96"/>
      <c r="K96" s="29"/>
    </row>
    <row r="97" spans="1:11" x14ac:dyDescent="0.25">
      <c r="A97" s="43"/>
      <c r="B97" s="44" t="s">
        <v>4</v>
      </c>
      <c r="C97" s="77"/>
      <c r="D97" s="50"/>
      <c r="E97" s="14"/>
      <c r="F97" s="51"/>
      <c r="G97" s="14"/>
      <c r="H97" s="51"/>
      <c r="I97" s="14"/>
      <c r="J97" s="51"/>
      <c r="K97" s="23"/>
    </row>
    <row r="98" spans="1:11" x14ac:dyDescent="0.25">
      <c r="A98" s="43"/>
      <c r="B98" s="44" t="s">
        <v>5</v>
      </c>
      <c r="C98" s="77"/>
      <c r="D98" s="50"/>
      <c r="E98" s="14"/>
      <c r="F98" s="51"/>
      <c r="G98" s="14"/>
      <c r="H98" s="51"/>
      <c r="I98" s="14"/>
      <c r="J98" s="51"/>
      <c r="K98" s="23"/>
    </row>
    <row r="99" spans="1:11" x14ac:dyDescent="0.25">
      <c r="A99" s="43"/>
      <c r="B99" s="44" t="s">
        <v>6</v>
      </c>
      <c r="C99" s="97">
        <f>20000/1000</f>
        <v>20</v>
      </c>
      <c r="D99" s="98">
        <f>C99</f>
        <v>20</v>
      </c>
      <c r="E99" s="35">
        <v>1</v>
      </c>
      <c r="F99" s="51"/>
      <c r="G99" s="14"/>
      <c r="H99" s="51"/>
      <c r="I99" s="14"/>
      <c r="J99" s="51"/>
      <c r="K99" s="23"/>
    </row>
    <row r="100" spans="1:11" x14ac:dyDescent="0.25">
      <c r="A100" s="43"/>
      <c r="B100" s="44" t="s">
        <v>7</v>
      </c>
      <c r="C100" s="77"/>
      <c r="D100" s="50"/>
      <c r="E100" s="14"/>
      <c r="F100" s="51"/>
      <c r="G100" s="14"/>
      <c r="H100" s="51"/>
      <c r="I100" s="14"/>
      <c r="J100" s="51"/>
      <c r="K100" s="23"/>
    </row>
    <row r="101" spans="1:11" x14ac:dyDescent="0.25">
      <c r="A101" s="43"/>
      <c r="B101" s="44" t="s">
        <v>8</v>
      </c>
      <c r="C101" s="77"/>
      <c r="D101" s="50"/>
      <c r="E101" s="14"/>
      <c r="F101" s="51"/>
      <c r="G101" s="14"/>
      <c r="H101" s="51"/>
      <c r="I101" s="14"/>
      <c r="J101" s="51"/>
      <c r="K101" s="23"/>
    </row>
    <row r="102" spans="1:11" ht="24.75" x14ac:dyDescent="0.25">
      <c r="A102" s="68">
        <v>5</v>
      </c>
      <c r="B102" s="93" t="s">
        <v>49</v>
      </c>
      <c r="C102" s="95">
        <f>C105</f>
        <v>2697.23</v>
      </c>
      <c r="D102" s="99">
        <f>C102</f>
        <v>2697.23</v>
      </c>
      <c r="E102" s="21">
        <v>1</v>
      </c>
      <c r="F102" s="96"/>
      <c r="G102" s="21"/>
      <c r="H102" s="96"/>
      <c r="I102" s="21"/>
      <c r="J102" s="96"/>
      <c r="K102" s="29"/>
    </row>
    <row r="103" spans="1:11" x14ac:dyDescent="0.25">
      <c r="A103" s="43"/>
      <c r="B103" s="44" t="s">
        <v>4</v>
      </c>
      <c r="C103" s="77"/>
      <c r="D103" s="50"/>
      <c r="E103" s="14"/>
      <c r="F103" s="51"/>
      <c r="G103" s="14"/>
      <c r="H103" s="51"/>
      <c r="I103" s="14"/>
      <c r="J103" s="51"/>
      <c r="K103" s="23"/>
    </row>
    <row r="104" spans="1:11" x14ac:dyDescent="0.25">
      <c r="A104" s="43"/>
      <c r="B104" s="44" t="s">
        <v>5</v>
      </c>
      <c r="C104" s="77"/>
      <c r="D104" s="50"/>
      <c r="E104" s="14"/>
      <c r="F104" s="51"/>
      <c r="G104" s="14"/>
      <c r="H104" s="51"/>
      <c r="I104" s="14"/>
      <c r="J104" s="51"/>
      <c r="K104" s="23"/>
    </row>
    <row r="105" spans="1:11" x14ac:dyDescent="0.25">
      <c r="A105" s="43"/>
      <c r="B105" s="44" t="s">
        <v>6</v>
      </c>
      <c r="C105" s="97">
        <f>2697230/1000</f>
        <v>2697.23</v>
      </c>
      <c r="D105" s="98">
        <f>C105</f>
        <v>2697.23</v>
      </c>
      <c r="E105" s="35">
        <v>1</v>
      </c>
      <c r="F105" s="51"/>
      <c r="G105" s="14"/>
      <c r="H105" s="51"/>
      <c r="I105" s="14"/>
      <c r="J105" s="51"/>
      <c r="K105" s="23"/>
    </row>
    <row r="106" spans="1:11" x14ac:dyDescent="0.25">
      <c r="A106" s="43"/>
      <c r="B106" s="44" t="s">
        <v>7</v>
      </c>
      <c r="C106" s="77"/>
      <c r="D106" s="50"/>
      <c r="E106" s="14"/>
      <c r="F106" s="51"/>
      <c r="G106" s="14"/>
      <c r="H106" s="51"/>
      <c r="I106" s="14"/>
      <c r="J106" s="51"/>
      <c r="K106" s="23"/>
    </row>
    <row r="107" spans="1:11" x14ac:dyDescent="0.25">
      <c r="A107" s="43"/>
      <c r="B107" s="44" t="s">
        <v>8</v>
      </c>
      <c r="C107" s="77"/>
      <c r="D107" s="50"/>
      <c r="E107" s="14"/>
      <c r="F107" s="51"/>
      <c r="G107" s="14"/>
      <c r="H107" s="51"/>
      <c r="I107" s="14"/>
      <c r="J107" s="51"/>
      <c r="K107" s="23"/>
    </row>
    <row r="108" spans="1:11" ht="24.75" x14ac:dyDescent="0.25">
      <c r="A108" s="68">
        <v>6</v>
      </c>
      <c r="B108" s="93" t="s">
        <v>50</v>
      </c>
      <c r="C108" s="95">
        <f>C109</f>
        <v>269.892</v>
      </c>
      <c r="D108" s="99">
        <f>C108</f>
        <v>269.892</v>
      </c>
      <c r="E108" s="21">
        <v>1</v>
      </c>
      <c r="F108" s="96"/>
      <c r="G108" s="21"/>
      <c r="H108" s="96"/>
      <c r="I108" s="21"/>
      <c r="J108" s="96"/>
      <c r="K108" s="29"/>
    </row>
    <row r="109" spans="1:11" x14ac:dyDescent="0.25">
      <c r="A109" s="43"/>
      <c r="B109" s="44" t="s">
        <v>4</v>
      </c>
      <c r="C109" s="97">
        <f>269892/1000</f>
        <v>269.892</v>
      </c>
      <c r="D109" s="98">
        <f>C109</f>
        <v>269.892</v>
      </c>
      <c r="E109" s="35">
        <v>1</v>
      </c>
      <c r="F109" s="51"/>
      <c r="G109" s="14"/>
      <c r="H109" s="51"/>
      <c r="I109" s="14"/>
      <c r="J109" s="51"/>
      <c r="K109" s="23"/>
    </row>
    <row r="110" spans="1:11" x14ac:dyDescent="0.25">
      <c r="A110" s="43"/>
      <c r="B110" s="44" t="s">
        <v>5</v>
      </c>
      <c r="C110" s="77"/>
      <c r="D110" s="50"/>
      <c r="E110" s="14"/>
      <c r="F110" s="51"/>
      <c r="G110" s="14"/>
      <c r="H110" s="51"/>
      <c r="I110" s="14"/>
      <c r="J110" s="51"/>
      <c r="K110" s="23"/>
    </row>
    <row r="111" spans="1:11" x14ac:dyDescent="0.25">
      <c r="A111" s="43"/>
      <c r="B111" s="44" t="s">
        <v>6</v>
      </c>
      <c r="C111" s="77"/>
      <c r="D111" s="50"/>
      <c r="E111" s="14"/>
      <c r="F111" s="51"/>
      <c r="G111" s="14"/>
      <c r="H111" s="51"/>
      <c r="I111" s="14"/>
      <c r="J111" s="51"/>
      <c r="K111" s="23"/>
    </row>
    <row r="112" spans="1:11" x14ac:dyDescent="0.25">
      <c r="A112" s="43"/>
      <c r="B112" s="44" t="s">
        <v>7</v>
      </c>
      <c r="C112" s="77"/>
      <c r="D112" s="50"/>
      <c r="E112" s="14"/>
      <c r="F112" s="51"/>
      <c r="G112" s="14"/>
      <c r="H112" s="51"/>
      <c r="I112" s="14"/>
      <c r="J112" s="51"/>
      <c r="K112" s="23"/>
    </row>
    <row r="113" spans="1:11" x14ac:dyDescent="0.25">
      <c r="A113" s="43"/>
      <c r="B113" s="44" t="s">
        <v>8</v>
      </c>
      <c r="C113" s="77"/>
      <c r="D113" s="50"/>
      <c r="E113" s="14"/>
      <c r="F113" s="51"/>
      <c r="G113" s="14"/>
      <c r="H113" s="51"/>
      <c r="I113" s="14"/>
      <c r="J113" s="51"/>
      <c r="K113" s="23"/>
    </row>
    <row r="114" spans="1:11" ht="24.75" x14ac:dyDescent="0.25">
      <c r="A114" s="68">
        <v>7</v>
      </c>
      <c r="B114" s="93" t="s">
        <v>165</v>
      </c>
      <c r="C114" s="95">
        <f>C117</f>
        <v>150</v>
      </c>
      <c r="D114" s="99">
        <f>C114</f>
        <v>150</v>
      </c>
      <c r="E114" s="21">
        <v>1</v>
      </c>
      <c r="F114" s="96"/>
      <c r="G114" s="21"/>
      <c r="H114" s="96"/>
      <c r="I114" s="21"/>
      <c r="J114" s="96"/>
      <c r="K114" s="29"/>
    </row>
    <row r="115" spans="1:11" x14ac:dyDescent="0.25">
      <c r="A115" s="43"/>
      <c r="B115" s="44" t="s">
        <v>4</v>
      </c>
      <c r="C115" s="77"/>
      <c r="D115" s="50"/>
      <c r="E115" s="14"/>
      <c r="F115" s="51"/>
      <c r="G115" s="14"/>
      <c r="H115" s="51"/>
      <c r="I115" s="14"/>
      <c r="J115" s="51"/>
      <c r="K115" s="23"/>
    </row>
    <row r="116" spans="1:11" x14ac:dyDescent="0.25">
      <c r="A116" s="43"/>
      <c r="B116" s="44" t="s">
        <v>5</v>
      </c>
      <c r="C116" s="77"/>
      <c r="D116" s="50"/>
      <c r="E116" s="14"/>
      <c r="F116" s="51"/>
      <c r="G116" s="14"/>
      <c r="H116" s="51"/>
      <c r="I116" s="14"/>
      <c r="J116" s="51"/>
      <c r="K116" s="23"/>
    </row>
    <row r="117" spans="1:11" x14ac:dyDescent="0.25">
      <c r="A117" s="43"/>
      <c r="B117" s="44" t="s">
        <v>6</v>
      </c>
      <c r="C117" s="97">
        <f>150000/1000</f>
        <v>150</v>
      </c>
      <c r="D117" s="98">
        <f>C117</f>
        <v>150</v>
      </c>
      <c r="E117" s="35">
        <v>1</v>
      </c>
      <c r="F117" s="51"/>
      <c r="G117" s="14"/>
      <c r="H117" s="51"/>
      <c r="I117" s="14"/>
      <c r="J117" s="51"/>
      <c r="K117" s="23"/>
    </row>
    <row r="118" spans="1:11" x14ac:dyDescent="0.25">
      <c r="A118" s="43"/>
      <c r="B118" s="44" t="s">
        <v>7</v>
      </c>
      <c r="C118" s="77"/>
      <c r="D118" s="50"/>
      <c r="E118" s="14"/>
      <c r="F118" s="51"/>
      <c r="G118" s="14"/>
      <c r="H118" s="51"/>
      <c r="I118" s="14"/>
      <c r="J118" s="51"/>
      <c r="K118" s="23"/>
    </row>
    <row r="119" spans="1:11" x14ac:dyDescent="0.25">
      <c r="A119" s="43"/>
      <c r="B119" s="44" t="s">
        <v>8</v>
      </c>
      <c r="C119" s="77"/>
      <c r="D119" s="50"/>
      <c r="E119" s="14"/>
      <c r="F119" s="51"/>
      <c r="G119" s="14"/>
      <c r="H119" s="51"/>
      <c r="I119" s="14"/>
      <c r="J119" s="51"/>
      <c r="K119" s="23"/>
    </row>
    <row r="120" spans="1:11" ht="24.75" x14ac:dyDescent="0.25">
      <c r="A120" s="68">
        <v>8</v>
      </c>
      <c r="B120" s="93" t="s">
        <v>152</v>
      </c>
      <c r="C120" s="95">
        <f>C122</f>
        <v>0.5</v>
      </c>
      <c r="D120" s="99">
        <f>C120</f>
        <v>0.5</v>
      </c>
      <c r="E120" s="21">
        <v>1</v>
      </c>
      <c r="F120" s="96"/>
      <c r="G120" s="21"/>
      <c r="H120" s="96"/>
      <c r="I120" s="21"/>
      <c r="J120" s="96"/>
      <c r="K120" s="29"/>
    </row>
    <row r="121" spans="1:11" x14ac:dyDescent="0.25">
      <c r="A121" s="43"/>
      <c r="B121" s="44" t="s">
        <v>4</v>
      </c>
      <c r="C121" s="77"/>
      <c r="D121" s="50"/>
      <c r="E121" s="14"/>
      <c r="F121" s="51"/>
      <c r="G121" s="14"/>
      <c r="H121" s="51"/>
      <c r="I121" s="14"/>
      <c r="J121" s="51"/>
      <c r="K121" s="23"/>
    </row>
    <row r="122" spans="1:11" x14ac:dyDescent="0.25">
      <c r="A122" s="43"/>
      <c r="B122" s="44" t="s">
        <v>5</v>
      </c>
      <c r="C122" s="97">
        <f>500/1000</f>
        <v>0.5</v>
      </c>
      <c r="D122" s="98">
        <f>C122</f>
        <v>0.5</v>
      </c>
      <c r="E122" s="35">
        <v>1</v>
      </c>
      <c r="F122" s="51"/>
      <c r="G122" s="14"/>
      <c r="H122" s="51"/>
      <c r="I122" s="14"/>
      <c r="J122" s="51"/>
      <c r="K122" s="23"/>
    </row>
    <row r="123" spans="1:11" x14ac:dyDescent="0.25">
      <c r="A123" s="43"/>
      <c r="B123" s="44" t="s">
        <v>6</v>
      </c>
      <c r="C123" s="77"/>
      <c r="D123" s="50"/>
      <c r="E123" s="14"/>
      <c r="F123" s="51"/>
      <c r="G123" s="14"/>
      <c r="H123" s="51"/>
      <c r="I123" s="14"/>
      <c r="J123" s="51"/>
      <c r="K123" s="23"/>
    </row>
    <row r="124" spans="1:11" x14ac:dyDescent="0.25">
      <c r="A124" s="43"/>
      <c r="B124" s="44" t="s">
        <v>7</v>
      </c>
      <c r="C124" s="77"/>
      <c r="D124" s="50"/>
      <c r="E124" s="14"/>
      <c r="F124" s="51"/>
      <c r="G124" s="14"/>
      <c r="H124" s="51"/>
      <c r="I124" s="14"/>
      <c r="J124" s="51"/>
      <c r="K124" s="23"/>
    </row>
    <row r="125" spans="1:11" x14ac:dyDescent="0.25">
      <c r="A125" s="43"/>
      <c r="B125" s="44" t="s">
        <v>8</v>
      </c>
      <c r="C125" s="77"/>
      <c r="D125" s="50"/>
      <c r="E125" s="14"/>
      <c r="F125" s="51"/>
      <c r="G125" s="14"/>
      <c r="H125" s="51"/>
      <c r="I125" s="14"/>
      <c r="J125" s="51"/>
      <c r="K125" s="23"/>
    </row>
    <row r="126" spans="1:11" ht="36.75" x14ac:dyDescent="0.25">
      <c r="A126" s="68">
        <v>9</v>
      </c>
      <c r="B126" s="93" t="s">
        <v>51</v>
      </c>
      <c r="C126" s="95">
        <f>C128</f>
        <v>13.5</v>
      </c>
      <c r="D126" s="99">
        <f>C126</f>
        <v>13.5</v>
      </c>
      <c r="E126" s="21">
        <v>1</v>
      </c>
      <c r="F126" s="96"/>
      <c r="G126" s="21"/>
      <c r="H126" s="96"/>
      <c r="I126" s="21"/>
      <c r="J126" s="96"/>
      <c r="K126" s="29"/>
    </row>
    <row r="127" spans="1:11" x14ac:dyDescent="0.25">
      <c r="A127" s="43"/>
      <c r="B127" s="44" t="s">
        <v>4</v>
      </c>
      <c r="C127" s="77"/>
      <c r="D127" s="50"/>
      <c r="E127" s="14"/>
      <c r="F127" s="51"/>
      <c r="G127" s="14"/>
      <c r="H127" s="51"/>
      <c r="I127" s="14"/>
      <c r="J127" s="51"/>
      <c r="K127" s="23"/>
    </row>
    <row r="128" spans="1:11" x14ac:dyDescent="0.25">
      <c r="A128" s="43"/>
      <c r="B128" s="44" t="s">
        <v>5</v>
      </c>
      <c r="C128" s="97">
        <f>13500/1000</f>
        <v>13.5</v>
      </c>
      <c r="D128" s="98">
        <f>C128</f>
        <v>13.5</v>
      </c>
      <c r="E128" s="35">
        <v>1</v>
      </c>
      <c r="F128" s="51"/>
      <c r="G128" s="14"/>
      <c r="H128" s="51"/>
      <c r="I128" s="14"/>
      <c r="J128" s="51"/>
      <c r="K128" s="23"/>
    </row>
    <row r="129" spans="1:11" x14ac:dyDescent="0.25">
      <c r="A129" s="43"/>
      <c r="B129" s="44" t="s">
        <v>6</v>
      </c>
      <c r="C129" s="77"/>
      <c r="D129" s="50"/>
      <c r="E129" s="14"/>
      <c r="F129" s="51"/>
      <c r="G129" s="14"/>
      <c r="H129" s="51"/>
      <c r="I129" s="14"/>
      <c r="J129" s="51"/>
      <c r="K129" s="23"/>
    </row>
    <row r="130" spans="1:11" x14ac:dyDescent="0.25">
      <c r="A130" s="43"/>
      <c r="B130" s="44" t="s">
        <v>7</v>
      </c>
      <c r="C130" s="77"/>
      <c r="D130" s="50"/>
      <c r="E130" s="14"/>
      <c r="F130" s="51"/>
      <c r="G130" s="14"/>
      <c r="H130" s="51"/>
      <c r="I130" s="14"/>
      <c r="J130" s="51"/>
      <c r="K130" s="23"/>
    </row>
    <row r="131" spans="1:11" x14ac:dyDescent="0.25">
      <c r="A131" s="43"/>
      <c r="B131" s="44" t="s">
        <v>8</v>
      </c>
      <c r="C131" s="77"/>
      <c r="D131" s="50"/>
      <c r="E131" s="14"/>
      <c r="F131" s="51"/>
      <c r="G131" s="14"/>
      <c r="H131" s="51"/>
      <c r="I131" s="14"/>
      <c r="J131" s="51"/>
      <c r="K131" s="23"/>
    </row>
    <row r="132" spans="1:11" ht="24.75" x14ac:dyDescent="0.25">
      <c r="A132" s="68">
        <v>10</v>
      </c>
      <c r="B132" s="93" t="s">
        <v>52</v>
      </c>
      <c r="C132" s="95">
        <f>C133</f>
        <v>109</v>
      </c>
      <c r="D132" s="99">
        <f>C132</f>
        <v>109</v>
      </c>
      <c r="E132" s="21">
        <v>1</v>
      </c>
      <c r="F132" s="96"/>
      <c r="G132" s="21"/>
      <c r="H132" s="96"/>
      <c r="I132" s="21"/>
      <c r="J132" s="96"/>
      <c r="K132" s="29"/>
    </row>
    <row r="133" spans="1:11" x14ac:dyDescent="0.25">
      <c r="A133" s="43"/>
      <c r="B133" s="44" t="s">
        <v>4</v>
      </c>
      <c r="C133" s="97">
        <f>109000/1000</f>
        <v>109</v>
      </c>
      <c r="D133" s="98">
        <f>C133</f>
        <v>109</v>
      </c>
      <c r="E133" s="35">
        <v>1</v>
      </c>
      <c r="F133" s="51"/>
      <c r="G133" s="14"/>
      <c r="H133" s="51"/>
      <c r="I133" s="14"/>
      <c r="J133" s="51"/>
      <c r="K133" s="23"/>
    </row>
    <row r="134" spans="1:11" x14ac:dyDescent="0.25">
      <c r="A134" s="43"/>
      <c r="B134" s="44" t="s">
        <v>5</v>
      </c>
      <c r="C134" s="77"/>
      <c r="D134" s="50"/>
      <c r="E134" s="14"/>
      <c r="F134" s="51"/>
      <c r="G134" s="14"/>
      <c r="H134" s="51"/>
      <c r="I134" s="14"/>
      <c r="J134" s="51"/>
      <c r="K134" s="23"/>
    </row>
    <row r="135" spans="1:11" x14ac:dyDescent="0.25">
      <c r="A135" s="43"/>
      <c r="B135" s="44" t="s">
        <v>6</v>
      </c>
      <c r="C135" s="77"/>
      <c r="D135" s="50"/>
      <c r="E135" s="14"/>
      <c r="F135" s="51"/>
      <c r="G135" s="14"/>
      <c r="H135" s="51"/>
      <c r="I135" s="14"/>
      <c r="J135" s="51"/>
      <c r="K135" s="23"/>
    </row>
    <row r="136" spans="1:11" x14ac:dyDescent="0.25">
      <c r="A136" s="43"/>
      <c r="B136" s="44" t="s">
        <v>7</v>
      </c>
      <c r="C136" s="77"/>
      <c r="D136" s="50"/>
      <c r="E136" s="14"/>
      <c r="F136" s="51"/>
      <c r="G136" s="14"/>
      <c r="H136" s="51"/>
      <c r="I136" s="14"/>
      <c r="J136" s="51"/>
      <c r="K136" s="23"/>
    </row>
    <row r="137" spans="1:11" x14ac:dyDescent="0.25">
      <c r="A137" s="43"/>
      <c r="B137" s="44" t="s">
        <v>8</v>
      </c>
      <c r="C137" s="77"/>
      <c r="D137" s="50"/>
      <c r="E137" s="14"/>
      <c r="F137" s="51"/>
      <c r="G137" s="14"/>
      <c r="H137" s="51"/>
      <c r="I137" s="14"/>
      <c r="J137" s="51"/>
      <c r="K137" s="23"/>
    </row>
    <row r="138" spans="1:11" ht="24.75" x14ac:dyDescent="0.25">
      <c r="A138" s="68">
        <v>11</v>
      </c>
      <c r="B138" s="93" t="s">
        <v>53</v>
      </c>
      <c r="C138" s="95">
        <f>C139</f>
        <v>389.3</v>
      </c>
      <c r="D138" s="99"/>
      <c r="E138" s="21"/>
      <c r="F138" s="96"/>
      <c r="G138" s="21"/>
      <c r="H138" s="96"/>
      <c r="I138" s="21"/>
      <c r="J138" s="99">
        <f>C138</f>
        <v>389.3</v>
      </c>
      <c r="K138" s="29">
        <f>J138/C138</f>
        <v>1</v>
      </c>
    </row>
    <row r="139" spans="1:11" x14ac:dyDescent="0.25">
      <c r="A139" s="43"/>
      <c r="B139" s="44" t="s">
        <v>4</v>
      </c>
      <c r="C139" s="97">
        <f>389300/1000</f>
        <v>389.3</v>
      </c>
      <c r="D139" s="50"/>
      <c r="E139" s="14"/>
      <c r="F139" s="51"/>
      <c r="G139" s="14"/>
      <c r="H139" s="51"/>
      <c r="I139" s="14"/>
      <c r="J139" s="98">
        <f>C139</f>
        <v>389.3</v>
      </c>
      <c r="K139" s="36">
        <f>J139/C139</f>
        <v>1</v>
      </c>
    </row>
    <row r="140" spans="1:11" x14ac:dyDescent="0.25">
      <c r="A140" s="43"/>
      <c r="B140" s="44" t="s">
        <v>5</v>
      </c>
      <c r="C140" s="77"/>
      <c r="D140" s="50"/>
      <c r="E140" s="14"/>
      <c r="F140" s="51"/>
      <c r="G140" s="14"/>
      <c r="H140" s="51"/>
      <c r="I140" s="14"/>
      <c r="J140" s="51"/>
      <c r="K140" s="23"/>
    </row>
    <row r="141" spans="1:11" x14ac:dyDescent="0.25">
      <c r="A141" s="43"/>
      <c r="B141" s="44" t="s">
        <v>6</v>
      </c>
      <c r="C141" s="77"/>
      <c r="D141" s="50"/>
      <c r="E141" s="14"/>
      <c r="F141" s="51"/>
      <c r="G141" s="14"/>
      <c r="H141" s="51"/>
      <c r="I141" s="14"/>
      <c r="J141" s="51"/>
      <c r="K141" s="23"/>
    </row>
    <row r="142" spans="1:11" x14ac:dyDescent="0.25">
      <c r="A142" s="43"/>
      <c r="B142" s="44" t="s">
        <v>7</v>
      </c>
      <c r="C142" s="77"/>
      <c r="D142" s="50"/>
      <c r="E142" s="14"/>
      <c r="F142" s="51"/>
      <c r="G142" s="14"/>
      <c r="H142" s="51"/>
      <c r="I142" s="14"/>
      <c r="J142" s="51"/>
      <c r="K142" s="23"/>
    </row>
    <row r="143" spans="1:11" x14ac:dyDescent="0.25">
      <c r="A143" s="43"/>
      <c r="B143" s="44" t="s">
        <v>8</v>
      </c>
      <c r="C143" s="77"/>
      <c r="D143" s="50"/>
      <c r="E143" s="14"/>
      <c r="F143" s="51"/>
      <c r="G143" s="14"/>
      <c r="H143" s="51"/>
      <c r="I143" s="14"/>
      <c r="J143" s="51"/>
      <c r="K143" s="23"/>
    </row>
    <row r="144" spans="1:11" ht="24.75" x14ac:dyDescent="0.25">
      <c r="A144" s="68">
        <v>12</v>
      </c>
      <c r="B144" s="93" t="s">
        <v>54</v>
      </c>
      <c r="C144" s="95">
        <f>C145</f>
        <v>441</v>
      </c>
      <c r="D144" s="99"/>
      <c r="E144" s="21"/>
      <c r="F144" s="96"/>
      <c r="G144" s="21"/>
      <c r="H144" s="99">
        <f>C144</f>
        <v>441</v>
      </c>
      <c r="I144" s="21">
        <f>H144/C144</f>
        <v>1</v>
      </c>
      <c r="J144" s="96"/>
      <c r="K144" s="29"/>
    </row>
    <row r="145" spans="1:11" x14ac:dyDescent="0.25">
      <c r="A145" s="43"/>
      <c r="B145" s="44" t="s">
        <v>4</v>
      </c>
      <c r="C145" s="97">
        <f>441000/1000</f>
        <v>441</v>
      </c>
      <c r="D145" s="98"/>
      <c r="E145" s="35"/>
      <c r="F145" s="100"/>
      <c r="G145" s="35"/>
      <c r="H145" s="98">
        <f>C145</f>
        <v>441</v>
      </c>
      <c r="I145" s="35">
        <f>H145/C145</f>
        <v>1</v>
      </c>
      <c r="J145" s="51"/>
      <c r="K145" s="23"/>
    </row>
    <row r="146" spans="1:11" ht="11.25" customHeight="1" x14ac:dyDescent="0.25">
      <c r="A146" s="43"/>
      <c r="B146" s="44" t="s">
        <v>5</v>
      </c>
      <c r="C146" s="77"/>
      <c r="D146" s="50"/>
      <c r="E146" s="14"/>
      <c r="F146" s="51"/>
      <c r="G146" s="14"/>
      <c r="H146" s="51"/>
      <c r="I146" s="14"/>
      <c r="J146" s="51"/>
      <c r="K146" s="23"/>
    </row>
    <row r="147" spans="1:11" x14ac:dyDescent="0.25">
      <c r="A147" s="43"/>
      <c r="B147" s="44" t="s">
        <v>6</v>
      </c>
      <c r="C147" s="77"/>
      <c r="D147" s="50"/>
      <c r="E147" s="14"/>
      <c r="F147" s="51"/>
      <c r="G147" s="14"/>
      <c r="H147" s="51"/>
      <c r="I147" s="14"/>
      <c r="J147" s="51"/>
      <c r="K147" s="23"/>
    </row>
    <row r="148" spans="1:11" x14ac:dyDescent="0.25">
      <c r="A148" s="43"/>
      <c r="B148" s="44" t="s">
        <v>7</v>
      </c>
      <c r="C148" s="77"/>
      <c r="D148" s="50"/>
      <c r="E148" s="14"/>
      <c r="F148" s="51"/>
      <c r="G148" s="14"/>
      <c r="H148" s="51"/>
      <c r="I148" s="14"/>
      <c r="J148" s="51"/>
      <c r="K148" s="23"/>
    </row>
    <row r="149" spans="1:11" x14ac:dyDescent="0.25">
      <c r="A149" s="43"/>
      <c r="B149" s="44" t="s">
        <v>8</v>
      </c>
      <c r="C149" s="77"/>
      <c r="D149" s="50"/>
      <c r="E149" s="14"/>
      <c r="F149" s="51"/>
      <c r="G149" s="14"/>
      <c r="H149" s="51"/>
      <c r="I149" s="14"/>
      <c r="J149" s="51"/>
      <c r="K149" s="23"/>
    </row>
    <row r="150" spans="1:11" x14ac:dyDescent="0.25">
      <c r="A150" s="68">
        <v>13</v>
      </c>
      <c r="B150" s="69" t="s">
        <v>55</v>
      </c>
      <c r="C150" s="95">
        <f>C151</f>
        <v>14245.5</v>
      </c>
      <c r="D150" s="99"/>
      <c r="E150" s="21"/>
      <c r="F150" s="96"/>
      <c r="G150" s="21"/>
      <c r="H150" s="99">
        <f>C150</f>
        <v>14245.5</v>
      </c>
      <c r="I150" s="21">
        <f>H150/C150</f>
        <v>1</v>
      </c>
      <c r="J150" s="96"/>
      <c r="K150" s="29"/>
    </row>
    <row r="151" spans="1:11" x14ac:dyDescent="0.25">
      <c r="A151" s="43"/>
      <c r="B151" s="44" t="s">
        <v>4</v>
      </c>
      <c r="C151" s="97">
        <f>14245500/1000</f>
        <v>14245.5</v>
      </c>
      <c r="D151" s="98"/>
      <c r="E151" s="35"/>
      <c r="F151" s="100"/>
      <c r="G151" s="35"/>
      <c r="H151" s="98">
        <f>C151</f>
        <v>14245.5</v>
      </c>
      <c r="I151" s="35">
        <f>H151/C151</f>
        <v>1</v>
      </c>
      <c r="J151" s="51"/>
      <c r="K151" s="23"/>
    </row>
    <row r="152" spans="1:11" x14ac:dyDescent="0.25">
      <c r="A152" s="43"/>
      <c r="B152" s="44" t="s">
        <v>5</v>
      </c>
      <c r="C152" s="77"/>
      <c r="D152" s="50"/>
      <c r="E152" s="14"/>
      <c r="F152" s="51"/>
      <c r="G152" s="14"/>
      <c r="H152" s="51"/>
      <c r="I152" s="14"/>
      <c r="J152" s="51"/>
      <c r="K152" s="23"/>
    </row>
    <row r="153" spans="1:11" x14ac:dyDescent="0.25">
      <c r="A153" s="43"/>
      <c r="B153" s="44" t="s">
        <v>6</v>
      </c>
      <c r="C153" s="77"/>
      <c r="D153" s="50"/>
      <c r="E153" s="14"/>
      <c r="F153" s="51"/>
      <c r="G153" s="14"/>
      <c r="H153" s="51"/>
      <c r="I153" s="14"/>
      <c r="J153" s="51"/>
      <c r="K153" s="23"/>
    </row>
    <row r="154" spans="1:11" x14ac:dyDescent="0.25">
      <c r="A154" s="43"/>
      <c r="B154" s="44" t="s">
        <v>7</v>
      </c>
      <c r="C154" s="77"/>
      <c r="D154" s="50"/>
      <c r="E154" s="14"/>
      <c r="F154" s="51"/>
      <c r="G154" s="14"/>
      <c r="H154" s="51"/>
      <c r="I154" s="14"/>
      <c r="J154" s="51"/>
      <c r="K154" s="23"/>
    </row>
    <row r="155" spans="1:11" x14ac:dyDescent="0.25">
      <c r="A155" s="43"/>
      <c r="B155" s="44" t="s">
        <v>8</v>
      </c>
      <c r="C155" s="77"/>
      <c r="D155" s="50"/>
      <c r="E155" s="14"/>
      <c r="F155" s="51"/>
      <c r="G155" s="14"/>
      <c r="H155" s="51"/>
      <c r="I155" s="14"/>
      <c r="J155" s="51"/>
      <c r="K155" s="23"/>
    </row>
    <row r="156" spans="1:11" ht="24.75" x14ac:dyDescent="0.25">
      <c r="A156" s="68">
        <v>14</v>
      </c>
      <c r="B156" s="93" t="s">
        <v>56</v>
      </c>
      <c r="C156" s="95">
        <f>C160</f>
        <v>4500</v>
      </c>
      <c r="D156" s="99"/>
      <c r="E156" s="21"/>
      <c r="F156" s="96"/>
      <c r="G156" s="21"/>
      <c r="H156" s="99">
        <f>C156</f>
        <v>4500</v>
      </c>
      <c r="I156" s="21">
        <f>H156/C156</f>
        <v>1</v>
      </c>
      <c r="J156" s="96"/>
      <c r="K156" s="29"/>
    </row>
    <row r="157" spans="1:11" x14ac:dyDescent="0.25">
      <c r="A157" s="43"/>
      <c r="B157" s="44" t="s">
        <v>4</v>
      </c>
      <c r="C157" s="77"/>
      <c r="D157" s="50"/>
      <c r="E157" s="14"/>
      <c r="F157" s="51"/>
      <c r="G157" s="14"/>
      <c r="H157" s="51"/>
      <c r="I157" s="14"/>
      <c r="J157" s="51"/>
      <c r="K157" s="23"/>
    </row>
    <row r="158" spans="1:11" x14ac:dyDescent="0.25">
      <c r="A158" s="43"/>
      <c r="B158" s="44" t="s">
        <v>5</v>
      </c>
      <c r="C158" s="77"/>
      <c r="D158" s="50"/>
      <c r="E158" s="14"/>
      <c r="F158" s="51"/>
      <c r="G158" s="14"/>
      <c r="H158" s="51"/>
      <c r="I158" s="14"/>
      <c r="J158" s="51"/>
      <c r="K158" s="23"/>
    </row>
    <row r="159" spans="1:11" x14ac:dyDescent="0.25">
      <c r="A159" s="43"/>
      <c r="B159" s="44" t="s">
        <v>6</v>
      </c>
      <c r="C159" s="97"/>
      <c r="D159" s="98"/>
      <c r="E159" s="35"/>
      <c r="F159" s="100"/>
      <c r="G159" s="35"/>
      <c r="H159" s="98"/>
      <c r="I159" s="35"/>
      <c r="J159" s="51"/>
      <c r="K159" s="23"/>
    </row>
    <row r="160" spans="1:11" x14ac:dyDescent="0.25">
      <c r="A160" s="43"/>
      <c r="B160" s="44" t="s">
        <v>7</v>
      </c>
      <c r="C160" s="97">
        <f>4500000/1000</f>
        <v>4500</v>
      </c>
      <c r="D160" s="98"/>
      <c r="E160" s="35"/>
      <c r="F160" s="100"/>
      <c r="G160" s="35"/>
      <c r="H160" s="98">
        <f>C160</f>
        <v>4500</v>
      </c>
      <c r="I160" s="35">
        <f>H160/C160</f>
        <v>1</v>
      </c>
      <c r="J160" s="51"/>
      <c r="K160" s="23"/>
    </row>
    <row r="161" spans="1:11" x14ac:dyDescent="0.25">
      <c r="A161" s="43"/>
      <c r="B161" s="44" t="s">
        <v>8</v>
      </c>
      <c r="C161" s="77"/>
      <c r="D161" s="50"/>
      <c r="E161" s="14"/>
      <c r="F161" s="51"/>
      <c r="G161" s="14"/>
      <c r="H161" s="51"/>
      <c r="I161" s="14"/>
      <c r="J161" s="51"/>
      <c r="K161" s="23"/>
    </row>
    <row r="162" spans="1:11" ht="15.75" thickBot="1" x14ac:dyDescent="0.3">
      <c r="A162" s="57" t="s">
        <v>25</v>
      </c>
      <c r="B162" s="83"/>
      <c r="C162" s="84"/>
      <c r="D162" s="85"/>
      <c r="E162" s="15"/>
      <c r="F162" s="86"/>
      <c r="G162" s="15"/>
      <c r="H162" s="86"/>
      <c r="I162" s="15"/>
      <c r="J162" s="86"/>
      <c r="K162" s="24"/>
    </row>
    <row r="163" spans="1:11" x14ac:dyDescent="0.25">
      <c r="A163" s="101" t="s">
        <v>62</v>
      </c>
      <c r="B163" s="102" t="s">
        <v>30</v>
      </c>
      <c r="C163" s="103"/>
      <c r="D163" s="104"/>
      <c r="E163" s="16"/>
      <c r="F163" s="105"/>
      <c r="G163" s="16"/>
      <c r="H163" s="105"/>
      <c r="I163" s="16"/>
      <c r="J163" s="105"/>
      <c r="K163" s="25"/>
    </row>
    <row r="164" spans="1:11" x14ac:dyDescent="0.25">
      <c r="A164" s="43"/>
      <c r="B164" s="63" t="s">
        <v>4</v>
      </c>
      <c r="C164" s="73"/>
      <c r="D164" s="74"/>
      <c r="E164" s="13"/>
      <c r="F164" s="67"/>
      <c r="G164" s="13"/>
      <c r="H164" s="67"/>
      <c r="I164" s="13"/>
      <c r="J164" s="67"/>
      <c r="K164" s="22"/>
    </row>
    <row r="165" spans="1:11" x14ac:dyDescent="0.25">
      <c r="A165" s="43"/>
      <c r="B165" s="63" t="s">
        <v>5</v>
      </c>
      <c r="C165" s="73"/>
      <c r="D165" s="74"/>
      <c r="E165" s="13"/>
      <c r="F165" s="67"/>
      <c r="G165" s="13"/>
      <c r="H165" s="67"/>
      <c r="I165" s="13"/>
      <c r="J165" s="67"/>
      <c r="K165" s="22"/>
    </row>
    <row r="166" spans="1:11" x14ac:dyDescent="0.25">
      <c r="A166" s="43"/>
      <c r="B166" s="63" t="s">
        <v>6</v>
      </c>
      <c r="C166" s="73"/>
      <c r="D166" s="74"/>
      <c r="E166" s="13"/>
      <c r="F166" s="67"/>
      <c r="G166" s="13"/>
      <c r="H166" s="67"/>
      <c r="I166" s="13"/>
      <c r="J166" s="67"/>
      <c r="K166" s="22"/>
    </row>
    <row r="167" spans="1:11" x14ac:dyDescent="0.25">
      <c r="A167" s="43"/>
      <c r="B167" s="63" t="s">
        <v>7</v>
      </c>
      <c r="C167" s="73"/>
      <c r="D167" s="74"/>
      <c r="E167" s="13"/>
      <c r="F167" s="67"/>
      <c r="G167" s="13"/>
      <c r="H167" s="67"/>
      <c r="I167" s="13"/>
      <c r="J167" s="67"/>
      <c r="K167" s="22"/>
    </row>
    <row r="168" spans="1:11" x14ac:dyDescent="0.25">
      <c r="A168" s="43"/>
      <c r="B168" s="63" t="s">
        <v>8</v>
      </c>
      <c r="C168" s="73"/>
      <c r="D168" s="74"/>
      <c r="E168" s="13"/>
      <c r="F168" s="67"/>
      <c r="G168" s="13"/>
      <c r="H168" s="67"/>
      <c r="I168" s="13"/>
      <c r="J168" s="67"/>
      <c r="K168" s="22"/>
    </row>
    <row r="169" spans="1:11" x14ac:dyDescent="0.25">
      <c r="A169" s="43" t="s">
        <v>2</v>
      </c>
      <c r="B169" s="44" t="s">
        <v>10</v>
      </c>
      <c r="C169" s="73"/>
      <c r="D169" s="74"/>
      <c r="E169" s="13"/>
      <c r="F169" s="67"/>
      <c r="G169" s="13"/>
      <c r="H169" s="67"/>
      <c r="I169" s="13"/>
      <c r="J169" s="67"/>
      <c r="K169" s="22"/>
    </row>
    <row r="170" spans="1:11" x14ac:dyDescent="0.25">
      <c r="A170" s="43"/>
      <c r="B170" s="44" t="s">
        <v>4</v>
      </c>
      <c r="C170" s="73"/>
      <c r="D170" s="74"/>
      <c r="E170" s="13"/>
      <c r="F170" s="67"/>
      <c r="G170" s="13"/>
      <c r="H170" s="67"/>
      <c r="I170" s="13"/>
      <c r="J170" s="67"/>
      <c r="K170" s="22"/>
    </row>
    <row r="171" spans="1:11" x14ac:dyDescent="0.25">
      <c r="A171" s="43"/>
      <c r="B171" s="44" t="s">
        <v>5</v>
      </c>
      <c r="C171" s="73"/>
      <c r="D171" s="74"/>
      <c r="E171" s="13"/>
      <c r="F171" s="67"/>
      <c r="G171" s="13"/>
      <c r="H171" s="67"/>
      <c r="I171" s="13"/>
      <c r="J171" s="67"/>
      <c r="K171" s="22"/>
    </row>
    <row r="172" spans="1:11" x14ac:dyDescent="0.25">
      <c r="A172" s="43"/>
      <c r="B172" s="44" t="s">
        <v>6</v>
      </c>
      <c r="C172" s="73"/>
      <c r="D172" s="74"/>
      <c r="E172" s="13"/>
      <c r="F172" s="67"/>
      <c r="G172" s="13"/>
      <c r="H172" s="67"/>
      <c r="I172" s="13"/>
      <c r="J172" s="67"/>
      <c r="K172" s="22"/>
    </row>
    <row r="173" spans="1:11" x14ac:dyDescent="0.25">
      <c r="A173" s="43"/>
      <c r="B173" s="44" t="s">
        <v>7</v>
      </c>
      <c r="C173" s="73"/>
      <c r="D173" s="74"/>
      <c r="E173" s="13"/>
      <c r="F173" s="67"/>
      <c r="G173" s="13"/>
      <c r="H173" s="67"/>
      <c r="I173" s="13"/>
      <c r="J173" s="67"/>
      <c r="K173" s="22"/>
    </row>
    <row r="174" spans="1:11" x14ac:dyDescent="0.25">
      <c r="A174" s="43"/>
      <c r="B174" s="44" t="s">
        <v>8</v>
      </c>
      <c r="C174" s="73"/>
      <c r="D174" s="74"/>
      <c r="E174" s="13"/>
      <c r="F174" s="67"/>
      <c r="G174" s="13"/>
      <c r="H174" s="67"/>
      <c r="I174" s="13"/>
      <c r="J174" s="67"/>
      <c r="K174" s="22"/>
    </row>
    <row r="175" spans="1:11" ht="15.75" thickBot="1" x14ac:dyDescent="0.3">
      <c r="A175" s="57" t="s">
        <v>25</v>
      </c>
      <c r="B175" s="83"/>
      <c r="C175" s="84"/>
      <c r="D175" s="85"/>
      <c r="E175" s="15"/>
      <c r="F175" s="86"/>
      <c r="G175" s="15"/>
      <c r="H175" s="86"/>
      <c r="I175" s="15"/>
      <c r="J175" s="86"/>
      <c r="K175" s="24"/>
    </row>
    <row r="176" spans="1:11" ht="15.75" thickBot="1" x14ac:dyDescent="0.3">
      <c r="A176" s="101" t="s">
        <v>63</v>
      </c>
      <c r="B176" s="102" t="s">
        <v>31</v>
      </c>
      <c r="C176" s="62">
        <f>C182+C188+C194+C200+C206+C212+C218+C224+C230+C236+C242+C248+C254+C260+C266</f>
        <v>48291.686000000002</v>
      </c>
      <c r="D176" s="62">
        <f t="shared" ref="D176:J176" si="23">D182+D188+D194+D200+D206+D212+D218+D224+D230+D236+D242+D248+D254+D260+D266</f>
        <v>5794.6859999999997</v>
      </c>
      <c r="E176" s="92">
        <f>D176/C176</f>
        <v>0.11999344980417539</v>
      </c>
      <c r="F176" s="62"/>
      <c r="G176" s="62"/>
      <c r="H176" s="62">
        <f t="shared" si="23"/>
        <v>35120.5</v>
      </c>
      <c r="I176" s="92">
        <f>H176/C176</f>
        <v>0.72725768986404826</v>
      </c>
      <c r="J176" s="62">
        <f t="shared" si="23"/>
        <v>7376.5</v>
      </c>
      <c r="K176" s="92">
        <f>J176/C176</f>
        <v>0.15274886033177637</v>
      </c>
    </row>
    <row r="177" spans="1:11" x14ac:dyDescent="0.25">
      <c r="A177" s="43"/>
      <c r="B177" s="63" t="s">
        <v>4</v>
      </c>
      <c r="C177" s="88">
        <f t="shared" ref="C177:J181" si="24">C183+C189+C195+C201+C207+C213+C219+C225+C231+C237+C243+C249+C255+C261+C267</f>
        <v>7551.73</v>
      </c>
      <c r="D177" s="88">
        <f t="shared" si="24"/>
        <v>769.73</v>
      </c>
      <c r="E177" s="20">
        <f t="shared" ref="E177:E179" si="25">D177/C177</f>
        <v>0.10192763777306657</v>
      </c>
      <c r="F177" s="88"/>
      <c r="G177" s="88"/>
      <c r="H177" s="88">
        <f t="shared" si="24"/>
        <v>6072</v>
      </c>
      <c r="I177" s="20">
        <f t="shared" ref="I177:I179" si="26">H177/C177</f>
        <v>0.80405417036890892</v>
      </c>
      <c r="J177" s="88">
        <f t="shared" si="24"/>
        <v>710</v>
      </c>
      <c r="K177" s="20">
        <f t="shared" ref="K177:K179" si="27">J177/C177</f>
        <v>9.4018191858024597E-2</v>
      </c>
    </row>
    <row r="178" spans="1:11" x14ac:dyDescent="0.25">
      <c r="A178" s="43"/>
      <c r="B178" s="63" t="s">
        <v>5</v>
      </c>
      <c r="C178" s="103">
        <f t="shared" si="24"/>
        <v>0</v>
      </c>
      <c r="D178" s="103">
        <f t="shared" si="24"/>
        <v>0</v>
      </c>
      <c r="E178" s="106"/>
      <c r="F178" s="103"/>
      <c r="G178" s="103"/>
      <c r="H178" s="103">
        <f t="shared" si="24"/>
        <v>0</v>
      </c>
      <c r="I178" s="106"/>
      <c r="J178" s="103">
        <f t="shared" si="24"/>
        <v>0</v>
      </c>
      <c r="K178" s="106"/>
    </row>
    <row r="179" spans="1:11" x14ac:dyDescent="0.25">
      <c r="A179" s="43"/>
      <c r="B179" s="63" t="s">
        <v>6</v>
      </c>
      <c r="C179" s="103">
        <f t="shared" si="24"/>
        <v>40739.955999999998</v>
      </c>
      <c r="D179" s="103">
        <f t="shared" si="24"/>
        <v>5024.9560000000001</v>
      </c>
      <c r="E179" s="106">
        <f t="shared" si="25"/>
        <v>0.12334220488603376</v>
      </c>
      <c r="F179" s="103"/>
      <c r="G179" s="103"/>
      <c r="H179" s="103">
        <f t="shared" si="24"/>
        <v>29048.5</v>
      </c>
      <c r="I179" s="106">
        <f t="shared" si="26"/>
        <v>0.71302237047089601</v>
      </c>
      <c r="J179" s="103">
        <f t="shared" si="24"/>
        <v>6666.5</v>
      </c>
      <c r="K179" s="106">
        <f t="shared" si="27"/>
        <v>0.16363542464307032</v>
      </c>
    </row>
    <row r="180" spans="1:11" x14ac:dyDescent="0.25">
      <c r="A180" s="43"/>
      <c r="B180" s="63" t="s">
        <v>7</v>
      </c>
      <c r="C180" s="103">
        <f t="shared" si="24"/>
        <v>0</v>
      </c>
      <c r="D180" s="103">
        <f t="shared" si="24"/>
        <v>0</v>
      </c>
      <c r="E180" s="106"/>
      <c r="F180" s="103"/>
      <c r="G180" s="103"/>
      <c r="H180" s="103">
        <f t="shared" si="24"/>
        <v>0</v>
      </c>
      <c r="I180" s="106"/>
      <c r="J180" s="103">
        <f t="shared" si="24"/>
        <v>0</v>
      </c>
      <c r="K180" s="106"/>
    </row>
    <row r="181" spans="1:11" x14ac:dyDescent="0.25">
      <c r="A181" s="43"/>
      <c r="B181" s="63" t="s">
        <v>8</v>
      </c>
      <c r="C181" s="103">
        <f t="shared" si="24"/>
        <v>0</v>
      </c>
      <c r="D181" s="103">
        <f t="shared" si="24"/>
        <v>0</v>
      </c>
      <c r="E181" s="106"/>
      <c r="F181" s="103"/>
      <c r="G181" s="103"/>
      <c r="H181" s="103">
        <f t="shared" si="24"/>
        <v>0</v>
      </c>
      <c r="I181" s="106"/>
      <c r="J181" s="103">
        <f t="shared" si="24"/>
        <v>0</v>
      </c>
      <c r="K181" s="106"/>
    </row>
    <row r="182" spans="1:11" ht="24.75" x14ac:dyDescent="0.25">
      <c r="A182" s="68">
        <v>1</v>
      </c>
      <c r="B182" s="93" t="s">
        <v>64</v>
      </c>
      <c r="C182" s="70">
        <f>C183</f>
        <v>256</v>
      </c>
      <c r="D182" s="71">
        <f>C182</f>
        <v>256</v>
      </c>
      <c r="E182" s="17">
        <f>D182/C182</f>
        <v>1</v>
      </c>
      <c r="F182" s="72"/>
      <c r="G182" s="17"/>
      <c r="H182" s="72"/>
      <c r="I182" s="17"/>
      <c r="J182" s="72"/>
      <c r="K182" s="26"/>
    </row>
    <row r="183" spans="1:11" x14ac:dyDescent="0.25">
      <c r="A183" s="43"/>
      <c r="B183" s="44" t="s">
        <v>4</v>
      </c>
      <c r="C183" s="75">
        <f>256000/1000</f>
        <v>256</v>
      </c>
      <c r="D183" s="76">
        <f>C183</f>
        <v>256</v>
      </c>
      <c r="E183" s="33">
        <f>D183/C183</f>
        <v>1</v>
      </c>
      <c r="F183" s="67"/>
      <c r="G183" s="13"/>
      <c r="H183" s="67"/>
      <c r="I183" s="13"/>
      <c r="J183" s="67"/>
      <c r="K183" s="22"/>
    </row>
    <row r="184" spans="1:11" x14ac:dyDescent="0.25">
      <c r="A184" s="43"/>
      <c r="B184" s="44" t="s">
        <v>5</v>
      </c>
      <c r="C184" s="73"/>
      <c r="D184" s="74"/>
      <c r="E184" s="13"/>
      <c r="F184" s="67"/>
      <c r="G184" s="13"/>
      <c r="H184" s="67"/>
      <c r="I184" s="13"/>
      <c r="J184" s="67"/>
      <c r="K184" s="22"/>
    </row>
    <row r="185" spans="1:11" x14ac:dyDescent="0.25">
      <c r="A185" s="43"/>
      <c r="B185" s="44" t="s">
        <v>6</v>
      </c>
      <c r="C185" s="73"/>
      <c r="D185" s="74"/>
      <c r="E185" s="13"/>
      <c r="F185" s="67"/>
      <c r="G185" s="13"/>
      <c r="H185" s="67"/>
      <c r="I185" s="13"/>
      <c r="J185" s="67"/>
      <c r="K185" s="22"/>
    </row>
    <row r="186" spans="1:11" x14ac:dyDescent="0.25">
      <c r="A186" s="43"/>
      <c r="B186" s="44" t="s">
        <v>7</v>
      </c>
      <c r="C186" s="73"/>
      <c r="D186" s="74"/>
      <c r="E186" s="13"/>
      <c r="F186" s="67"/>
      <c r="G186" s="13"/>
      <c r="H186" s="67"/>
      <c r="I186" s="13"/>
      <c r="J186" s="67"/>
      <c r="K186" s="22"/>
    </row>
    <row r="187" spans="1:11" x14ac:dyDescent="0.25">
      <c r="A187" s="43"/>
      <c r="B187" s="44" t="s">
        <v>8</v>
      </c>
      <c r="C187" s="73"/>
      <c r="D187" s="74"/>
      <c r="E187" s="13"/>
      <c r="F187" s="67"/>
      <c r="G187" s="13"/>
      <c r="H187" s="67"/>
      <c r="I187" s="13"/>
      <c r="J187" s="67"/>
      <c r="K187" s="22"/>
    </row>
    <row r="188" spans="1:11" x14ac:dyDescent="0.25">
      <c r="A188" s="68">
        <v>2</v>
      </c>
      <c r="B188" s="69" t="s">
        <v>65</v>
      </c>
      <c r="C188" s="70">
        <f>C191</f>
        <v>1522.86</v>
      </c>
      <c r="D188" s="71">
        <f>C188</f>
        <v>1522.86</v>
      </c>
      <c r="E188" s="17">
        <f>D188/C188</f>
        <v>1</v>
      </c>
      <c r="F188" s="72"/>
      <c r="G188" s="17"/>
      <c r="H188" s="72"/>
      <c r="I188" s="17"/>
      <c r="J188" s="72"/>
      <c r="K188" s="26"/>
    </row>
    <row r="189" spans="1:11" x14ac:dyDescent="0.25">
      <c r="A189" s="43"/>
      <c r="B189" s="44" t="s">
        <v>4</v>
      </c>
      <c r="C189" s="73"/>
      <c r="D189" s="74"/>
      <c r="E189" s="13"/>
      <c r="F189" s="67"/>
      <c r="G189" s="13"/>
      <c r="H189" s="67"/>
      <c r="I189" s="13"/>
      <c r="J189" s="67"/>
      <c r="K189" s="22"/>
    </row>
    <row r="190" spans="1:11" x14ac:dyDescent="0.25">
      <c r="A190" s="43"/>
      <c r="B190" s="44" t="s">
        <v>5</v>
      </c>
      <c r="C190" s="73"/>
      <c r="D190" s="74"/>
      <c r="E190" s="13"/>
      <c r="F190" s="67"/>
      <c r="G190" s="13"/>
      <c r="H190" s="67"/>
      <c r="I190" s="13"/>
      <c r="J190" s="67"/>
      <c r="K190" s="22"/>
    </row>
    <row r="191" spans="1:11" x14ac:dyDescent="0.25">
      <c r="A191" s="43"/>
      <c r="B191" s="44" t="s">
        <v>6</v>
      </c>
      <c r="C191" s="75">
        <f>1522860/1000</f>
        <v>1522.86</v>
      </c>
      <c r="D191" s="76">
        <f>C191</f>
        <v>1522.86</v>
      </c>
      <c r="E191" s="33">
        <f>D191/C191</f>
        <v>1</v>
      </c>
      <c r="F191" s="67"/>
      <c r="G191" s="13"/>
      <c r="H191" s="67"/>
      <c r="I191" s="13"/>
      <c r="J191" s="67"/>
      <c r="K191" s="22"/>
    </row>
    <row r="192" spans="1:11" x14ac:dyDescent="0.25">
      <c r="A192" s="43"/>
      <c r="B192" s="44" t="s">
        <v>7</v>
      </c>
      <c r="C192" s="73"/>
      <c r="D192" s="74"/>
      <c r="E192" s="13"/>
      <c r="F192" s="67"/>
      <c r="G192" s="13"/>
      <c r="H192" s="67"/>
      <c r="I192" s="13"/>
      <c r="J192" s="67"/>
      <c r="K192" s="22"/>
    </row>
    <row r="193" spans="1:11" ht="13.5" customHeight="1" x14ac:dyDescent="0.25">
      <c r="A193" s="43"/>
      <c r="B193" s="44" t="s">
        <v>8</v>
      </c>
      <c r="C193" s="73"/>
      <c r="D193" s="74"/>
      <c r="E193" s="13"/>
      <c r="F193" s="67"/>
      <c r="G193" s="13"/>
      <c r="H193" s="67"/>
      <c r="I193" s="13"/>
      <c r="J193" s="67"/>
      <c r="K193" s="22"/>
    </row>
    <row r="194" spans="1:11" ht="24.75" x14ac:dyDescent="0.25">
      <c r="A194" s="68">
        <v>3</v>
      </c>
      <c r="B194" s="93" t="s">
        <v>66</v>
      </c>
      <c r="C194" s="70">
        <f>C195</f>
        <v>15.73</v>
      </c>
      <c r="D194" s="71">
        <f>C194</f>
        <v>15.73</v>
      </c>
      <c r="E194" s="17">
        <f>D194/C194</f>
        <v>1</v>
      </c>
      <c r="F194" s="72"/>
      <c r="G194" s="17"/>
      <c r="H194" s="72"/>
      <c r="I194" s="17"/>
      <c r="J194" s="72"/>
      <c r="K194" s="26"/>
    </row>
    <row r="195" spans="1:11" ht="13.5" customHeight="1" x14ac:dyDescent="0.25">
      <c r="A195" s="43"/>
      <c r="B195" s="44" t="s">
        <v>4</v>
      </c>
      <c r="C195" s="75">
        <f>15730/1000</f>
        <v>15.73</v>
      </c>
      <c r="D195" s="76">
        <f>C195</f>
        <v>15.73</v>
      </c>
      <c r="E195" s="33">
        <f>D195/C195</f>
        <v>1</v>
      </c>
      <c r="F195" s="67"/>
      <c r="G195" s="13"/>
      <c r="H195" s="67"/>
      <c r="I195" s="13"/>
      <c r="J195" s="67"/>
      <c r="K195" s="22"/>
    </row>
    <row r="196" spans="1:11" ht="13.5" customHeight="1" x14ac:dyDescent="0.25">
      <c r="A196" s="43"/>
      <c r="B196" s="44" t="s">
        <v>5</v>
      </c>
      <c r="C196" s="73"/>
      <c r="D196" s="74"/>
      <c r="E196" s="13"/>
      <c r="F196" s="67"/>
      <c r="G196" s="13"/>
      <c r="H196" s="67"/>
      <c r="I196" s="13"/>
      <c r="J196" s="67"/>
      <c r="K196" s="22"/>
    </row>
    <row r="197" spans="1:11" ht="13.5" customHeight="1" x14ac:dyDescent="0.25">
      <c r="A197" s="43"/>
      <c r="B197" s="44" t="s">
        <v>6</v>
      </c>
      <c r="C197" s="73"/>
      <c r="D197" s="74"/>
      <c r="E197" s="13"/>
      <c r="F197" s="67"/>
      <c r="G197" s="13"/>
      <c r="H197" s="67"/>
      <c r="I197" s="13"/>
      <c r="J197" s="67"/>
      <c r="K197" s="22"/>
    </row>
    <row r="198" spans="1:11" ht="13.5" customHeight="1" x14ac:dyDescent="0.25">
      <c r="A198" s="43"/>
      <c r="B198" s="44" t="s">
        <v>7</v>
      </c>
      <c r="C198" s="73"/>
      <c r="D198" s="74"/>
      <c r="E198" s="13"/>
      <c r="F198" s="67"/>
      <c r="G198" s="13"/>
      <c r="H198" s="67"/>
      <c r="I198" s="13"/>
      <c r="J198" s="67"/>
      <c r="K198" s="22"/>
    </row>
    <row r="199" spans="1:11" ht="13.5" customHeight="1" x14ac:dyDescent="0.25">
      <c r="A199" s="43"/>
      <c r="B199" s="44" t="s">
        <v>8</v>
      </c>
      <c r="C199" s="73"/>
      <c r="D199" s="74"/>
      <c r="E199" s="13"/>
      <c r="F199" s="67"/>
      <c r="G199" s="13"/>
      <c r="H199" s="67"/>
      <c r="I199" s="13"/>
      <c r="J199" s="67"/>
      <c r="K199" s="22"/>
    </row>
    <row r="200" spans="1:11" ht="13.5" customHeight="1" x14ac:dyDescent="0.25">
      <c r="A200" s="68">
        <v>4</v>
      </c>
      <c r="B200" s="69" t="s">
        <v>67</v>
      </c>
      <c r="C200" s="70">
        <f>C201</f>
        <v>114</v>
      </c>
      <c r="D200" s="71">
        <f>C200</f>
        <v>114</v>
      </c>
      <c r="E200" s="17">
        <f>D200/C200</f>
        <v>1</v>
      </c>
      <c r="F200" s="72"/>
      <c r="G200" s="17"/>
      <c r="H200" s="72"/>
      <c r="I200" s="17"/>
      <c r="J200" s="72"/>
      <c r="K200" s="26"/>
    </row>
    <row r="201" spans="1:11" ht="13.5" customHeight="1" x14ac:dyDescent="0.25">
      <c r="A201" s="43"/>
      <c r="B201" s="44" t="s">
        <v>4</v>
      </c>
      <c r="C201" s="75">
        <f>114000/1000</f>
        <v>114</v>
      </c>
      <c r="D201" s="76">
        <f>C201</f>
        <v>114</v>
      </c>
      <c r="E201" s="33">
        <f>D201/C201</f>
        <v>1</v>
      </c>
      <c r="F201" s="67"/>
      <c r="G201" s="13"/>
      <c r="H201" s="67"/>
      <c r="I201" s="13"/>
      <c r="J201" s="67"/>
      <c r="K201" s="22"/>
    </row>
    <row r="202" spans="1:11" ht="13.5" customHeight="1" x14ac:dyDescent="0.25">
      <c r="A202" s="43"/>
      <c r="B202" s="44" t="s">
        <v>5</v>
      </c>
      <c r="C202" s="73"/>
      <c r="D202" s="74"/>
      <c r="E202" s="13"/>
      <c r="F202" s="67"/>
      <c r="G202" s="13"/>
      <c r="H202" s="67"/>
      <c r="I202" s="13"/>
      <c r="J202" s="67"/>
      <c r="K202" s="22"/>
    </row>
    <row r="203" spans="1:11" ht="13.5" customHeight="1" x14ac:dyDescent="0.25">
      <c r="A203" s="43"/>
      <c r="B203" s="44" t="s">
        <v>6</v>
      </c>
      <c r="C203" s="73"/>
      <c r="D203" s="74"/>
      <c r="E203" s="13"/>
      <c r="F203" s="67"/>
      <c r="G203" s="13"/>
      <c r="H203" s="67"/>
      <c r="I203" s="13"/>
      <c r="J203" s="67"/>
      <c r="K203" s="22"/>
    </row>
    <row r="204" spans="1:11" ht="13.5" customHeight="1" x14ac:dyDescent="0.25">
      <c r="A204" s="43"/>
      <c r="B204" s="44" t="s">
        <v>7</v>
      </c>
      <c r="C204" s="73"/>
      <c r="D204" s="74"/>
      <c r="E204" s="13"/>
      <c r="F204" s="67"/>
      <c r="G204" s="13"/>
      <c r="H204" s="67"/>
      <c r="I204" s="13"/>
      <c r="J204" s="67"/>
      <c r="K204" s="22"/>
    </row>
    <row r="205" spans="1:11" ht="13.5" customHeight="1" x14ac:dyDescent="0.25">
      <c r="A205" s="43"/>
      <c r="B205" s="44" t="s">
        <v>8</v>
      </c>
      <c r="C205" s="73"/>
      <c r="D205" s="74"/>
      <c r="E205" s="13"/>
      <c r="F205" s="67"/>
      <c r="G205" s="13"/>
      <c r="H205" s="67"/>
      <c r="I205" s="13"/>
      <c r="J205" s="67"/>
      <c r="K205" s="22"/>
    </row>
    <row r="206" spans="1:11" ht="13.5" customHeight="1" x14ac:dyDescent="0.25">
      <c r="A206" s="68">
        <v>5</v>
      </c>
      <c r="B206" s="69" t="s">
        <v>68</v>
      </c>
      <c r="C206" s="70">
        <f>C209</f>
        <v>786.7</v>
      </c>
      <c r="D206" s="71">
        <f>C206</f>
        <v>786.7</v>
      </c>
      <c r="E206" s="17">
        <f>D206/C206</f>
        <v>1</v>
      </c>
      <c r="F206" s="72"/>
      <c r="G206" s="17"/>
      <c r="H206" s="72"/>
      <c r="I206" s="17"/>
      <c r="J206" s="72"/>
      <c r="K206" s="26"/>
    </row>
    <row r="207" spans="1:11" ht="13.5" customHeight="1" x14ac:dyDescent="0.25">
      <c r="A207" s="43"/>
      <c r="B207" s="44" t="s">
        <v>4</v>
      </c>
      <c r="C207" s="73"/>
      <c r="D207" s="74"/>
      <c r="E207" s="13"/>
      <c r="F207" s="67"/>
      <c r="G207" s="13"/>
      <c r="H207" s="67"/>
      <c r="I207" s="13"/>
      <c r="J207" s="67"/>
      <c r="K207" s="22"/>
    </row>
    <row r="208" spans="1:11" ht="13.5" customHeight="1" x14ac:dyDescent="0.25">
      <c r="A208" s="43"/>
      <c r="B208" s="44" t="s">
        <v>5</v>
      </c>
      <c r="C208" s="73"/>
      <c r="D208" s="74"/>
      <c r="E208" s="13"/>
      <c r="F208" s="67"/>
      <c r="G208" s="13"/>
      <c r="H208" s="67"/>
      <c r="I208" s="13"/>
      <c r="J208" s="67"/>
      <c r="K208" s="22"/>
    </row>
    <row r="209" spans="1:11" ht="13.5" customHeight="1" x14ac:dyDescent="0.25">
      <c r="A209" s="43"/>
      <c r="B209" s="44" t="s">
        <v>6</v>
      </c>
      <c r="C209" s="75">
        <f>786700/1000</f>
        <v>786.7</v>
      </c>
      <c r="D209" s="76">
        <f>C209</f>
        <v>786.7</v>
      </c>
      <c r="E209" s="33">
        <f>D209/C209</f>
        <v>1</v>
      </c>
      <c r="F209" s="67"/>
      <c r="G209" s="13"/>
      <c r="H209" s="67"/>
      <c r="I209" s="13"/>
      <c r="J209" s="67"/>
      <c r="K209" s="22"/>
    </row>
    <row r="210" spans="1:11" ht="13.5" customHeight="1" x14ac:dyDescent="0.25">
      <c r="A210" s="43"/>
      <c r="B210" s="44" t="s">
        <v>7</v>
      </c>
      <c r="C210" s="73"/>
      <c r="D210" s="74"/>
      <c r="E210" s="13"/>
      <c r="F210" s="67"/>
      <c r="G210" s="13"/>
      <c r="H210" s="67"/>
      <c r="I210" s="13"/>
      <c r="J210" s="67"/>
      <c r="K210" s="22"/>
    </row>
    <row r="211" spans="1:11" ht="13.5" customHeight="1" x14ac:dyDescent="0.25">
      <c r="A211" s="43"/>
      <c r="B211" s="44" t="s">
        <v>8</v>
      </c>
      <c r="C211" s="73"/>
      <c r="D211" s="74"/>
      <c r="E211" s="13"/>
      <c r="F211" s="67"/>
      <c r="G211" s="13"/>
      <c r="H211" s="67"/>
      <c r="I211" s="13"/>
      <c r="J211" s="67"/>
      <c r="K211" s="22"/>
    </row>
    <row r="212" spans="1:11" ht="32.25" customHeight="1" x14ac:dyDescent="0.25">
      <c r="A212" s="68">
        <v>6</v>
      </c>
      <c r="B212" s="93" t="s">
        <v>69</v>
      </c>
      <c r="C212" s="70">
        <f>C213</f>
        <v>265</v>
      </c>
      <c r="D212" s="71">
        <f>C212</f>
        <v>265</v>
      </c>
      <c r="E212" s="17">
        <f>D212/C212</f>
        <v>1</v>
      </c>
      <c r="F212" s="72"/>
      <c r="G212" s="17"/>
      <c r="H212" s="72"/>
      <c r="I212" s="17"/>
      <c r="J212" s="72"/>
      <c r="K212" s="26"/>
    </row>
    <row r="213" spans="1:11" ht="13.5" customHeight="1" x14ac:dyDescent="0.25">
      <c r="A213" s="43"/>
      <c r="B213" s="44" t="s">
        <v>4</v>
      </c>
      <c r="C213" s="75">
        <f>265000/1000</f>
        <v>265</v>
      </c>
      <c r="D213" s="76">
        <f>C213</f>
        <v>265</v>
      </c>
      <c r="E213" s="33">
        <f>D213/C213</f>
        <v>1</v>
      </c>
      <c r="F213" s="67"/>
      <c r="G213" s="13"/>
      <c r="H213" s="67"/>
      <c r="I213" s="13"/>
      <c r="J213" s="67"/>
      <c r="K213" s="22"/>
    </row>
    <row r="214" spans="1:11" ht="13.5" customHeight="1" x14ac:dyDescent="0.25">
      <c r="A214" s="43"/>
      <c r="B214" s="44" t="s">
        <v>5</v>
      </c>
      <c r="C214" s="73"/>
      <c r="D214" s="74"/>
      <c r="E214" s="13"/>
      <c r="F214" s="67"/>
      <c r="G214" s="13"/>
      <c r="H214" s="67"/>
      <c r="I214" s="13"/>
      <c r="J214" s="67"/>
      <c r="K214" s="22"/>
    </row>
    <row r="215" spans="1:11" ht="13.5" customHeight="1" x14ac:dyDescent="0.25">
      <c r="A215" s="43"/>
      <c r="B215" s="44" t="s">
        <v>6</v>
      </c>
      <c r="C215" s="73"/>
      <c r="D215" s="74"/>
      <c r="E215" s="13"/>
      <c r="F215" s="67"/>
      <c r="G215" s="13"/>
      <c r="H215" s="67"/>
      <c r="I215" s="13"/>
      <c r="J215" s="67"/>
      <c r="K215" s="22"/>
    </row>
    <row r="216" spans="1:11" ht="13.5" customHeight="1" x14ac:dyDescent="0.25">
      <c r="A216" s="43"/>
      <c r="B216" s="44" t="s">
        <v>7</v>
      </c>
      <c r="C216" s="73"/>
      <c r="D216" s="74"/>
      <c r="E216" s="13"/>
      <c r="F216" s="67"/>
      <c r="G216" s="13"/>
      <c r="H216" s="67"/>
      <c r="I216" s="13"/>
      <c r="J216" s="67"/>
      <c r="K216" s="22"/>
    </row>
    <row r="217" spans="1:11" ht="13.5" customHeight="1" x14ac:dyDescent="0.25">
      <c r="A217" s="43"/>
      <c r="B217" s="44" t="s">
        <v>8</v>
      </c>
      <c r="C217" s="73"/>
      <c r="D217" s="74"/>
      <c r="E217" s="13"/>
      <c r="F217" s="67"/>
      <c r="G217" s="13"/>
      <c r="H217" s="67"/>
      <c r="I217" s="13"/>
      <c r="J217" s="67"/>
      <c r="K217" s="22"/>
    </row>
    <row r="218" spans="1:11" ht="24.75" x14ac:dyDescent="0.25">
      <c r="A218" s="68">
        <v>7</v>
      </c>
      <c r="B218" s="93" t="s">
        <v>70</v>
      </c>
      <c r="C218" s="70">
        <f>C219</f>
        <v>3</v>
      </c>
      <c r="D218" s="71">
        <f>C218</f>
        <v>3</v>
      </c>
      <c r="E218" s="17">
        <f>D218/C218</f>
        <v>1</v>
      </c>
      <c r="F218" s="72"/>
      <c r="G218" s="17"/>
      <c r="H218" s="72"/>
      <c r="I218" s="17"/>
      <c r="J218" s="72"/>
      <c r="K218" s="26"/>
    </row>
    <row r="219" spans="1:11" ht="13.5" customHeight="1" x14ac:dyDescent="0.25">
      <c r="A219" s="43"/>
      <c r="B219" s="44" t="s">
        <v>4</v>
      </c>
      <c r="C219" s="75">
        <f>3000/1000</f>
        <v>3</v>
      </c>
      <c r="D219" s="76">
        <f>C219</f>
        <v>3</v>
      </c>
      <c r="E219" s="33">
        <f>D219/C219</f>
        <v>1</v>
      </c>
      <c r="F219" s="67"/>
      <c r="G219" s="13"/>
      <c r="H219" s="67"/>
      <c r="I219" s="13"/>
      <c r="J219" s="67"/>
      <c r="K219" s="22"/>
    </row>
    <row r="220" spans="1:11" ht="13.5" customHeight="1" x14ac:dyDescent="0.25">
      <c r="A220" s="43"/>
      <c r="B220" s="44" t="s">
        <v>5</v>
      </c>
      <c r="C220" s="73"/>
      <c r="D220" s="74"/>
      <c r="E220" s="13"/>
      <c r="F220" s="67"/>
      <c r="G220" s="13"/>
      <c r="H220" s="67"/>
      <c r="I220" s="13"/>
      <c r="J220" s="67"/>
      <c r="K220" s="22"/>
    </row>
    <row r="221" spans="1:11" ht="13.5" customHeight="1" x14ac:dyDescent="0.25">
      <c r="A221" s="43"/>
      <c r="B221" s="44" t="s">
        <v>6</v>
      </c>
      <c r="C221" s="73"/>
      <c r="D221" s="74"/>
      <c r="E221" s="13"/>
      <c r="F221" s="67"/>
      <c r="G221" s="13"/>
      <c r="H221" s="67"/>
      <c r="I221" s="13"/>
      <c r="J221" s="67"/>
      <c r="K221" s="22"/>
    </row>
    <row r="222" spans="1:11" ht="13.5" customHeight="1" x14ac:dyDescent="0.25">
      <c r="A222" s="43"/>
      <c r="B222" s="44" t="s">
        <v>7</v>
      </c>
      <c r="C222" s="73"/>
      <c r="D222" s="74"/>
      <c r="E222" s="13"/>
      <c r="F222" s="67"/>
      <c r="G222" s="13"/>
      <c r="H222" s="67"/>
      <c r="I222" s="13"/>
      <c r="J222" s="67"/>
      <c r="K222" s="22"/>
    </row>
    <row r="223" spans="1:11" ht="13.5" customHeight="1" x14ac:dyDescent="0.25">
      <c r="A223" s="43"/>
      <c r="B223" s="44" t="s">
        <v>8</v>
      </c>
      <c r="C223" s="73"/>
      <c r="D223" s="74"/>
      <c r="E223" s="13"/>
      <c r="F223" s="67"/>
      <c r="G223" s="13"/>
      <c r="H223" s="67"/>
      <c r="I223" s="13"/>
      <c r="J223" s="67"/>
      <c r="K223" s="22"/>
    </row>
    <row r="224" spans="1:11" ht="24.75" x14ac:dyDescent="0.25">
      <c r="A224" s="68">
        <v>8</v>
      </c>
      <c r="B224" s="93" t="s">
        <v>71</v>
      </c>
      <c r="C224" s="70">
        <f>C227</f>
        <v>2715.3960000000002</v>
      </c>
      <c r="D224" s="71">
        <f>C224</f>
        <v>2715.3960000000002</v>
      </c>
      <c r="E224" s="17">
        <f>D224/C224</f>
        <v>1</v>
      </c>
      <c r="F224" s="72"/>
      <c r="G224" s="17"/>
      <c r="H224" s="72"/>
      <c r="I224" s="17"/>
      <c r="J224" s="72"/>
      <c r="K224" s="26"/>
    </row>
    <row r="225" spans="1:11" ht="13.5" customHeight="1" x14ac:dyDescent="0.25">
      <c r="A225" s="43"/>
      <c r="B225" s="44" t="s">
        <v>4</v>
      </c>
      <c r="C225" s="73"/>
      <c r="D225" s="74"/>
      <c r="E225" s="13"/>
      <c r="F225" s="67"/>
      <c r="G225" s="13"/>
      <c r="H225" s="67"/>
      <c r="I225" s="13"/>
      <c r="J225" s="67"/>
      <c r="K225" s="22"/>
    </row>
    <row r="226" spans="1:11" ht="13.5" customHeight="1" x14ac:dyDescent="0.25">
      <c r="A226" s="43"/>
      <c r="B226" s="44" t="s">
        <v>5</v>
      </c>
      <c r="C226" s="73"/>
      <c r="D226" s="74"/>
      <c r="E226" s="13"/>
      <c r="F226" s="67"/>
      <c r="G226" s="13"/>
      <c r="H226" s="67"/>
      <c r="I226" s="13"/>
      <c r="J226" s="67"/>
      <c r="K226" s="22"/>
    </row>
    <row r="227" spans="1:11" ht="13.5" customHeight="1" x14ac:dyDescent="0.25">
      <c r="A227" s="43"/>
      <c r="B227" s="44" t="s">
        <v>6</v>
      </c>
      <c r="C227" s="75">
        <f>2715396/1000</f>
        <v>2715.3960000000002</v>
      </c>
      <c r="D227" s="76">
        <f>C227</f>
        <v>2715.3960000000002</v>
      </c>
      <c r="E227" s="33">
        <f>D227/C227</f>
        <v>1</v>
      </c>
      <c r="F227" s="67"/>
      <c r="G227" s="13"/>
      <c r="H227" s="67"/>
      <c r="I227" s="13"/>
      <c r="J227" s="67"/>
      <c r="K227" s="22"/>
    </row>
    <row r="228" spans="1:11" ht="13.5" customHeight="1" x14ac:dyDescent="0.25">
      <c r="A228" s="43"/>
      <c r="B228" s="44" t="s">
        <v>7</v>
      </c>
      <c r="C228" s="73"/>
      <c r="D228" s="74"/>
      <c r="E228" s="13"/>
      <c r="F228" s="67"/>
      <c r="G228" s="13"/>
      <c r="H228" s="67"/>
      <c r="I228" s="13"/>
      <c r="J228" s="67"/>
      <c r="K228" s="22"/>
    </row>
    <row r="229" spans="1:11" ht="13.5" customHeight="1" x14ac:dyDescent="0.25">
      <c r="A229" s="43"/>
      <c r="B229" s="44" t="s">
        <v>8</v>
      </c>
      <c r="C229" s="73"/>
      <c r="D229" s="74"/>
      <c r="E229" s="13"/>
      <c r="F229" s="67"/>
      <c r="G229" s="13"/>
      <c r="H229" s="67"/>
      <c r="I229" s="13"/>
      <c r="J229" s="67"/>
      <c r="K229" s="22"/>
    </row>
    <row r="230" spans="1:11" ht="13.5" customHeight="1" x14ac:dyDescent="0.25">
      <c r="A230" s="68">
        <v>9</v>
      </c>
      <c r="B230" s="69" t="s">
        <v>72</v>
      </c>
      <c r="C230" s="70">
        <f>C231</f>
        <v>115</v>
      </c>
      <c r="D230" s="71">
        <f>C230</f>
        <v>115</v>
      </c>
      <c r="E230" s="17">
        <f>D230/C230</f>
        <v>1</v>
      </c>
      <c r="F230" s="72"/>
      <c r="G230" s="17"/>
      <c r="H230" s="72"/>
      <c r="I230" s="17"/>
      <c r="J230" s="72"/>
      <c r="K230" s="26"/>
    </row>
    <row r="231" spans="1:11" ht="13.5" customHeight="1" x14ac:dyDescent="0.25">
      <c r="A231" s="43"/>
      <c r="B231" s="44" t="s">
        <v>4</v>
      </c>
      <c r="C231" s="75">
        <f>115000/1000</f>
        <v>115</v>
      </c>
      <c r="D231" s="76">
        <f>C231</f>
        <v>115</v>
      </c>
      <c r="E231" s="33">
        <f>D231/C231</f>
        <v>1</v>
      </c>
      <c r="F231" s="67"/>
      <c r="G231" s="13"/>
      <c r="H231" s="67"/>
      <c r="I231" s="13"/>
      <c r="J231" s="67"/>
      <c r="K231" s="22"/>
    </row>
    <row r="232" spans="1:11" ht="13.5" customHeight="1" x14ac:dyDescent="0.25">
      <c r="A232" s="43"/>
      <c r="B232" s="44" t="s">
        <v>5</v>
      </c>
      <c r="C232" s="73"/>
      <c r="D232" s="74"/>
      <c r="E232" s="13"/>
      <c r="F232" s="67"/>
      <c r="G232" s="13"/>
      <c r="H232" s="67"/>
      <c r="I232" s="13"/>
      <c r="J232" s="67"/>
      <c r="K232" s="22"/>
    </row>
    <row r="233" spans="1:11" ht="13.5" customHeight="1" x14ac:dyDescent="0.25">
      <c r="A233" s="43"/>
      <c r="B233" s="44" t="s">
        <v>6</v>
      </c>
      <c r="C233" s="73"/>
      <c r="D233" s="74"/>
      <c r="E233" s="13"/>
      <c r="F233" s="67"/>
      <c r="G233" s="13"/>
      <c r="H233" s="67"/>
      <c r="I233" s="13"/>
      <c r="J233" s="67"/>
      <c r="K233" s="22"/>
    </row>
    <row r="234" spans="1:11" ht="13.5" customHeight="1" x14ac:dyDescent="0.25">
      <c r="A234" s="43"/>
      <c r="B234" s="44" t="s">
        <v>7</v>
      </c>
      <c r="C234" s="73"/>
      <c r="D234" s="74"/>
      <c r="E234" s="13"/>
      <c r="F234" s="67"/>
      <c r="G234" s="13"/>
      <c r="H234" s="67"/>
      <c r="I234" s="13"/>
      <c r="J234" s="67"/>
      <c r="K234" s="22"/>
    </row>
    <row r="235" spans="1:11" ht="13.5" customHeight="1" x14ac:dyDescent="0.25">
      <c r="A235" s="43"/>
      <c r="B235" s="44" t="s">
        <v>8</v>
      </c>
      <c r="C235" s="73"/>
      <c r="D235" s="74"/>
      <c r="E235" s="13"/>
      <c r="F235" s="67"/>
      <c r="G235" s="13"/>
      <c r="H235" s="67"/>
      <c r="I235" s="13"/>
      <c r="J235" s="67"/>
      <c r="K235" s="22"/>
    </row>
    <row r="236" spans="1:11" ht="13.5" customHeight="1" x14ac:dyDescent="0.25">
      <c r="A236" s="68">
        <v>10</v>
      </c>
      <c r="B236" s="69" t="s">
        <v>73</v>
      </c>
      <c r="C236" s="70">
        <f>C237</f>
        <v>1</v>
      </c>
      <c r="D236" s="71">
        <f>C236</f>
        <v>1</v>
      </c>
      <c r="E236" s="17">
        <f>D236/C236</f>
        <v>1</v>
      </c>
      <c r="F236" s="72"/>
      <c r="G236" s="17"/>
      <c r="H236" s="72"/>
      <c r="I236" s="17"/>
      <c r="J236" s="72"/>
      <c r="K236" s="26"/>
    </row>
    <row r="237" spans="1:11" ht="13.5" customHeight="1" x14ac:dyDescent="0.25">
      <c r="A237" s="43"/>
      <c r="B237" s="44" t="s">
        <v>4</v>
      </c>
      <c r="C237" s="75">
        <f>1000/1000</f>
        <v>1</v>
      </c>
      <c r="D237" s="76">
        <f>C237</f>
        <v>1</v>
      </c>
      <c r="E237" s="33">
        <f>D237/C237</f>
        <v>1</v>
      </c>
      <c r="F237" s="67"/>
      <c r="G237" s="13"/>
      <c r="H237" s="67"/>
      <c r="I237" s="13"/>
      <c r="J237" s="67"/>
      <c r="K237" s="22"/>
    </row>
    <row r="238" spans="1:11" ht="13.5" customHeight="1" x14ac:dyDescent="0.25">
      <c r="A238" s="43"/>
      <c r="B238" s="44" t="s">
        <v>5</v>
      </c>
      <c r="C238" s="73"/>
      <c r="D238" s="74"/>
      <c r="E238" s="13"/>
      <c r="F238" s="67"/>
      <c r="G238" s="13"/>
      <c r="H238" s="67"/>
      <c r="I238" s="13"/>
      <c r="J238" s="67"/>
      <c r="K238" s="22"/>
    </row>
    <row r="239" spans="1:11" ht="13.5" customHeight="1" x14ac:dyDescent="0.25">
      <c r="A239" s="43"/>
      <c r="B239" s="44" t="s">
        <v>6</v>
      </c>
      <c r="C239" s="73"/>
      <c r="D239" s="74"/>
      <c r="E239" s="13"/>
      <c r="F239" s="67"/>
      <c r="G239" s="13"/>
      <c r="H239" s="67"/>
      <c r="I239" s="13"/>
      <c r="J239" s="67"/>
      <c r="K239" s="22"/>
    </row>
    <row r="240" spans="1:11" ht="13.5" customHeight="1" x14ac:dyDescent="0.25">
      <c r="A240" s="43"/>
      <c r="B240" s="44" t="s">
        <v>7</v>
      </c>
      <c r="C240" s="73"/>
      <c r="D240" s="74"/>
      <c r="E240" s="13"/>
      <c r="F240" s="67"/>
      <c r="G240" s="13"/>
      <c r="H240" s="67"/>
      <c r="I240" s="13"/>
      <c r="J240" s="67"/>
      <c r="K240" s="22"/>
    </row>
    <row r="241" spans="1:11" ht="13.5" customHeight="1" x14ac:dyDescent="0.25">
      <c r="A241" s="43"/>
      <c r="B241" s="44" t="s">
        <v>8</v>
      </c>
      <c r="C241" s="73"/>
      <c r="D241" s="74"/>
      <c r="E241" s="13"/>
      <c r="F241" s="67"/>
      <c r="G241" s="13"/>
      <c r="H241" s="67"/>
      <c r="I241" s="13"/>
      <c r="J241" s="67"/>
      <c r="K241" s="22"/>
    </row>
    <row r="242" spans="1:11" ht="36.75" x14ac:dyDescent="0.25">
      <c r="A242" s="68">
        <v>11</v>
      </c>
      <c r="B242" s="93" t="s">
        <v>74</v>
      </c>
      <c r="C242" s="70">
        <f>C245</f>
        <v>6666.5</v>
      </c>
      <c r="D242" s="71"/>
      <c r="E242" s="17"/>
      <c r="F242" s="72"/>
      <c r="G242" s="17"/>
      <c r="H242" s="72"/>
      <c r="I242" s="17"/>
      <c r="J242" s="71">
        <f>C242</f>
        <v>6666.5</v>
      </c>
      <c r="K242" s="26">
        <f>J242/C242</f>
        <v>1</v>
      </c>
    </row>
    <row r="243" spans="1:11" ht="13.5" customHeight="1" x14ac:dyDescent="0.25">
      <c r="A243" s="43"/>
      <c r="B243" s="44" t="s">
        <v>4</v>
      </c>
      <c r="C243" s="73"/>
      <c r="D243" s="74"/>
      <c r="E243" s="13"/>
      <c r="F243" s="67"/>
      <c r="G243" s="13"/>
      <c r="H243" s="67"/>
      <c r="I243" s="13"/>
      <c r="J243" s="67"/>
      <c r="K243" s="22"/>
    </row>
    <row r="244" spans="1:11" ht="13.5" customHeight="1" x14ac:dyDescent="0.25">
      <c r="A244" s="43"/>
      <c r="B244" s="44" t="s">
        <v>5</v>
      </c>
      <c r="C244" s="73"/>
      <c r="D244" s="74"/>
      <c r="E244" s="13"/>
      <c r="F244" s="67"/>
      <c r="G244" s="13"/>
      <c r="H244" s="67"/>
      <c r="I244" s="13"/>
      <c r="J244" s="67"/>
      <c r="K244" s="22"/>
    </row>
    <row r="245" spans="1:11" ht="13.5" customHeight="1" x14ac:dyDescent="0.25">
      <c r="A245" s="43"/>
      <c r="B245" s="44" t="s">
        <v>6</v>
      </c>
      <c r="C245" s="75">
        <f>6666500/1000</f>
        <v>6666.5</v>
      </c>
      <c r="D245" s="76"/>
      <c r="E245" s="33"/>
      <c r="F245" s="107"/>
      <c r="G245" s="33"/>
      <c r="H245" s="107"/>
      <c r="I245" s="33"/>
      <c r="J245" s="76">
        <f>C245</f>
        <v>6666.5</v>
      </c>
      <c r="K245" s="37">
        <f>J245/C245</f>
        <v>1</v>
      </c>
    </row>
    <row r="246" spans="1:11" ht="13.5" customHeight="1" x14ac:dyDescent="0.25">
      <c r="A246" s="43"/>
      <c r="B246" s="44" t="s">
        <v>7</v>
      </c>
      <c r="C246" s="73"/>
      <c r="D246" s="74"/>
      <c r="E246" s="13"/>
      <c r="F246" s="67"/>
      <c r="G246" s="13"/>
      <c r="H246" s="67"/>
      <c r="I246" s="13"/>
      <c r="J246" s="67"/>
      <c r="K246" s="22"/>
    </row>
    <row r="247" spans="1:11" ht="13.5" customHeight="1" x14ac:dyDescent="0.25">
      <c r="A247" s="43"/>
      <c r="B247" s="44" t="s">
        <v>8</v>
      </c>
      <c r="C247" s="73"/>
      <c r="D247" s="74"/>
      <c r="E247" s="13"/>
      <c r="F247" s="67"/>
      <c r="G247" s="13"/>
      <c r="H247" s="67"/>
      <c r="I247" s="13"/>
      <c r="J247" s="67"/>
      <c r="K247" s="22"/>
    </row>
    <row r="248" spans="1:11" ht="13.5" customHeight="1" x14ac:dyDescent="0.25">
      <c r="A248" s="68">
        <v>12</v>
      </c>
      <c r="B248" s="69" t="s">
        <v>75</v>
      </c>
      <c r="C248" s="70">
        <f>C249</f>
        <v>208</v>
      </c>
      <c r="D248" s="71"/>
      <c r="E248" s="17"/>
      <c r="F248" s="72"/>
      <c r="G248" s="17"/>
      <c r="H248" s="72"/>
      <c r="I248" s="17"/>
      <c r="J248" s="71">
        <f>C248</f>
        <v>208</v>
      </c>
      <c r="K248" s="26">
        <f>J248/C248</f>
        <v>1</v>
      </c>
    </row>
    <row r="249" spans="1:11" ht="13.5" customHeight="1" x14ac:dyDescent="0.25">
      <c r="A249" s="43"/>
      <c r="B249" s="44" t="s">
        <v>4</v>
      </c>
      <c r="C249" s="75">
        <f>208000/1000</f>
        <v>208</v>
      </c>
      <c r="D249" s="76"/>
      <c r="E249" s="33"/>
      <c r="F249" s="107"/>
      <c r="G249" s="33"/>
      <c r="H249" s="107"/>
      <c r="I249" s="33"/>
      <c r="J249" s="76">
        <f>C249</f>
        <v>208</v>
      </c>
      <c r="K249" s="37">
        <f>J249/C249</f>
        <v>1</v>
      </c>
    </row>
    <row r="250" spans="1:11" ht="13.5" customHeight="1" x14ac:dyDescent="0.25">
      <c r="A250" s="43"/>
      <c r="B250" s="44" t="s">
        <v>5</v>
      </c>
      <c r="C250" s="73"/>
      <c r="D250" s="74"/>
      <c r="E250" s="13"/>
      <c r="F250" s="67"/>
      <c r="G250" s="13"/>
      <c r="H250" s="67"/>
      <c r="I250" s="13"/>
      <c r="J250" s="67"/>
      <c r="K250" s="22"/>
    </row>
    <row r="251" spans="1:11" ht="13.5" customHeight="1" x14ac:dyDescent="0.25">
      <c r="A251" s="43"/>
      <c r="B251" s="44" t="s">
        <v>6</v>
      </c>
      <c r="C251" s="73"/>
      <c r="D251" s="74"/>
      <c r="E251" s="13"/>
      <c r="F251" s="67"/>
      <c r="G251" s="13"/>
      <c r="H251" s="67"/>
      <c r="I251" s="13"/>
      <c r="J251" s="67"/>
      <c r="K251" s="22"/>
    </row>
    <row r="252" spans="1:11" ht="13.5" customHeight="1" x14ac:dyDescent="0.25">
      <c r="A252" s="43"/>
      <c r="B252" s="44" t="s">
        <v>7</v>
      </c>
      <c r="C252" s="73"/>
      <c r="D252" s="74"/>
      <c r="E252" s="13"/>
      <c r="F252" s="67"/>
      <c r="G252" s="13"/>
      <c r="H252" s="67"/>
      <c r="I252" s="13"/>
      <c r="J252" s="67"/>
      <c r="K252" s="22"/>
    </row>
    <row r="253" spans="1:11" ht="13.5" customHeight="1" x14ac:dyDescent="0.25">
      <c r="A253" s="43"/>
      <c r="B253" s="44" t="s">
        <v>8</v>
      </c>
      <c r="C253" s="73"/>
      <c r="D253" s="74"/>
      <c r="E253" s="13"/>
      <c r="F253" s="67"/>
      <c r="G253" s="13"/>
      <c r="H253" s="67"/>
      <c r="I253" s="13"/>
      <c r="J253" s="67"/>
      <c r="K253" s="22"/>
    </row>
    <row r="254" spans="1:11" ht="13.5" customHeight="1" x14ac:dyDescent="0.25">
      <c r="A254" s="68">
        <v>13</v>
      </c>
      <c r="B254" s="69" t="s">
        <v>76</v>
      </c>
      <c r="C254" s="70">
        <f>C255</f>
        <v>502</v>
      </c>
      <c r="D254" s="71"/>
      <c r="E254" s="17"/>
      <c r="F254" s="72"/>
      <c r="G254" s="17"/>
      <c r="H254" s="72"/>
      <c r="I254" s="17"/>
      <c r="J254" s="71">
        <f>C254</f>
        <v>502</v>
      </c>
      <c r="K254" s="26">
        <f>J254/C254</f>
        <v>1</v>
      </c>
    </row>
    <row r="255" spans="1:11" ht="13.5" customHeight="1" x14ac:dyDescent="0.25">
      <c r="A255" s="43"/>
      <c r="B255" s="44" t="s">
        <v>4</v>
      </c>
      <c r="C255" s="75">
        <f>502000/1000</f>
        <v>502</v>
      </c>
      <c r="D255" s="76"/>
      <c r="E255" s="33"/>
      <c r="F255" s="107"/>
      <c r="G255" s="33"/>
      <c r="H255" s="107"/>
      <c r="I255" s="33"/>
      <c r="J255" s="76">
        <f>C255</f>
        <v>502</v>
      </c>
      <c r="K255" s="37">
        <f>J255/C255</f>
        <v>1</v>
      </c>
    </row>
    <row r="256" spans="1:11" ht="13.5" customHeight="1" x14ac:dyDescent="0.25">
      <c r="A256" s="43"/>
      <c r="B256" s="44" t="s">
        <v>5</v>
      </c>
      <c r="C256" s="73"/>
      <c r="D256" s="74"/>
      <c r="E256" s="13"/>
      <c r="F256" s="67"/>
      <c r="G256" s="13"/>
      <c r="H256" s="67"/>
      <c r="I256" s="13"/>
      <c r="J256" s="67"/>
      <c r="K256" s="22"/>
    </row>
    <row r="257" spans="1:11" ht="13.5" customHeight="1" x14ac:dyDescent="0.25">
      <c r="A257" s="43"/>
      <c r="B257" s="44" t="s">
        <v>6</v>
      </c>
      <c r="C257" s="73"/>
      <c r="D257" s="74"/>
      <c r="E257" s="13"/>
      <c r="F257" s="67"/>
      <c r="G257" s="13"/>
      <c r="H257" s="67"/>
      <c r="I257" s="13"/>
      <c r="J257" s="67"/>
      <c r="K257" s="22"/>
    </row>
    <row r="258" spans="1:11" ht="13.5" customHeight="1" x14ac:dyDescent="0.25">
      <c r="A258" s="43"/>
      <c r="B258" s="44" t="s">
        <v>7</v>
      </c>
      <c r="C258" s="73"/>
      <c r="D258" s="74"/>
      <c r="E258" s="13"/>
      <c r="F258" s="67"/>
      <c r="G258" s="13"/>
      <c r="H258" s="67"/>
      <c r="I258" s="13"/>
      <c r="J258" s="67"/>
      <c r="K258" s="22"/>
    </row>
    <row r="259" spans="1:11" ht="13.5" customHeight="1" x14ac:dyDescent="0.25">
      <c r="A259" s="43"/>
      <c r="B259" s="44" t="s">
        <v>8</v>
      </c>
      <c r="C259" s="73"/>
      <c r="D259" s="74"/>
      <c r="E259" s="13"/>
      <c r="F259" s="67"/>
      <c r="G259" s="13"/>
      <c r="H259" s="67"/>
      <c r="I259" s="13"/>
      <c r="J259" s="67"/>
      <c r="K259" s="22"/>
    </row>
    <row r="260" spans="1:11" ht="36.75" x14ac:dyDescent="0.25">
      <c r="A260" s="68">
        <v>14</v>
      </c>
      <c r="B260" s="93" t="s">
        <v>77</v>
      </c>
      <c r="C260" s="70">
        <f>C261</f>
        <v>6072</v>
      </c>
      <c r="D260" s="71"/>
      <c r="E260" s="17"/>
      <c r="F260" s="72"/>
      <c r="G260" s="17"/>
      <c r="H260" s="71">
        <f>C260</f>
        <v>6072</v>
      </c>
      <c r="I260" s="17">
        <f>H260/C260</f>
        <v>1</v>
      </c>
      <c r="J260" s="71"/>
      <c r="K260" s="26"/>
    </row>
    <row r="261" spans="1:11" ht="13.5" customHeight="1" x14ac:dyDescent="0.25">
      <c r="A261" s="43"/>
      <c r="B261" s="44" t="s">
        <v>4</v>
      </c>
      <c r="C261" s="75">
        <f>6072000/1000</f>
        <v>6072</v>
      </c>
      <c r="D261" s="76"/>
      <c r="E261" s="33"/>
      <c r="F261" s="107"/>
      <c r="G261" s="33"/>
      <c r="H261" s="76">
        <f>C261</f>
        <v>6072</v>
      </c>
      <c r="I261" s="33">
        <f>H261/C261</f>
        <v>1</v>
      </c>
      <c r="J261" s="67"/>
      <c r="K261" s="22"/>
    </row>
    <row r="262" spans="1:11" ht="13.5" customHeight="1" x14ac:dyDescent="0.25">
      <c r="A262" s="43"/>
      <c r="B262" s="44" t="s">
        <v>5</v>
      </c>
      <c r="C262" s="73"/>
      <c r="D262" s="74"/>
      <c r="E262" s="13"/>
      <c r="F262" s="67"/>
      <c r="G262" s="13"/>
      <c r="H262" s="67"/>
      <c r="I262" s="13"/>
      <c r="J262" s="67"/>
      <c r="K262" s="22"/>
    </row>
    <row r="263" spans="1:11" ht="13.5" customHeight="1" x14ac:dyDescent="0.25">
      <c r="A263" s="43"/>
      <c r="B263" s="44" t="s">
        <v>6</v>
      </c>
      <c r="C263" s="73"/>
      <c r="D263" s="74"/>
      <c r="E263" s="13"/>
      <c r="F263" s="67"/>
      <c r="G263" s="13"/>
      <c r="H263" s="67"/>
      <c r="I263" s="13"/>
      <c r="J263" s="67"/>
      <c r="K263" s="22"/>
    </row>
    <row r="264" spans="1:11" ht="13.5" customHeight="1" x14ac:dyDescent="0.25">
      <c r="A264" s="43"/>
      <c r="B264" s="44" t="s">
        <v>7</v>
      </c>
      <c r="C264" s="73"/>
      <c r="D264" s="74"/>
      <c r="E264" s="13"/>
      <c r="F264" s="67"/>
      <c r="G264" s="13"/>
      <c r="H264" s="67"/>
      <c r="I264" s="13"/>
      <c r="J264" s="67"/>
      <c r="K264" s="22"/>
    </row>
    <row r="265" spans="1:11" ht="13.5" customHeight="1" x14ac:dyDescent="0.25">
      <c r="A265" s="43"/>
      <c r="B265" s="44" t="s">
        <v>8</v>
      </c>
      <c r="C265" s="73"/>
      <c r="D265" s="74"/>
      <c r="E265" s="13"/>
      <c r="F265" s="67"/>
      <c r="G265" s="13"/>
      <c r="H265" s="67"/>
      <c r="I265" s="13"/>
      <c r="J265" s="67"/>
      <c r="K265" s="22"/>
    </row>
    <row r="266" spans="1:11" ht="24.75" x14ac:dyDescent="0.25">
      <c r="A266" s="68">
        <v>15</v>
      </c>
      <c r="B266" s="93" t="s">
        <v>78</v>
      </c>
      <c r="C266" s="70">
        <f>C269</f>
        <v>29048.5</v>
      </c>
      <c r="D266" s="71"/>
      <c r="E266" s="17"/>
      <c r="F266" s="72"/>
      <c r="G266" s="17"/>
      <c r="H266" s="71">
        <f>C266</f>
        <v>29048.5</v>
      </c>
      <c r="I266" s="17">
        <f>H266/C266</f>
        <v>1</v>
      </c>
      <c r="J266" s="71"/>
      <c r="K266" s="26"/>
    </row>
    <row r="267" spans="1:11" ht="13.5" customHeight="1" x14ac:dyDescent="0.25">
      <c r="A267" s="43"/>
      <c r="B267" s="44" t="s">
        <v>4</v>
      </c>
      <c r="C267" s="73"/>
      <c r="D267" s="74"/>
      <c r="E267" s="13"/>
      <c r="F267" s="67"/>
      <c r="G267" s="13"/>
      <c r="H267" s="67"/>
      <c r="I267" s="13"/>
      <c r="J267" s="67"/>
      <c r="K267" s="22"/>
    </row>
    <row r="268" spans="1:11" ht="13.5" customHeight="1" x14ac:dyDescent="0.25">
      <c r="A268" s="43"/>
      <c r="B268" s="44" t="s">
        <v>5</v>
      </c>
      <c r="C268" s="73"/>
      <c r="D268" s="74"/>
      <c r="E268" s="13"/>
      <c r="F268" s="67"/>
      <c r="G268" s="13"/>
      <c r="H268" s="67"/>
      <c r="I268" s="13"/>
      <c r="J268" s="67"/>
      <c r="K268" s="22"/>
    </row>
    <row r="269" spans="1:11" ht="13.5" customHeight="1" x14ac:dyDescent="0.25">
      <c r="A269" s="43"/>
      <c r="B269" s="44" t="s">
        <v>6</v>
      </c>
      <c r="C269" s="75">
        <f>29048500/1000</f>
        <v>29048.5</v>
      </c>
      <c r="D269" s="76"/>
      <c r="E269" s="33"/>
      <c r="F269" s="107"/>
      <c r="G269" s="33"/>
      <c r="H269" s="76">
        <f>C269</f>
        <v>29048.5</v>
      </c>
      <c r="I269" s="33">
        <f>H269/C269</f>
        <v>1</v>
      </c>
      <c r="J269" s="67"/>
      <c r="K269" s="22"/>
    </row>
    <row r="270" spans="1:11" ht="13.5" customHeight="1" x14ac:dyDescent="0.25">
      <c r="A270" s="43"/>
      <c r="B270" s="44" t="s">
        <v>7</v>
      </c>
      <c r="C270" s="73"/>
      <c r="D270" s="74"/>
      <c r="E270" s="13"/>
      <c r="F270" s="67"/>
      <c r="G270" s="13"/>
      <c r="H270" s="67"/>
      <c r="I270" s="13"/>
      <c r="J270" s="67"/>
      <c r="K270" s="22"/>
    </row>
    <row r="271" spans="1:11" x14ac:dyDescent="0.25">
      <c r="A271" s="43"/>
      <c r="B271" s="44" t="s">
        <v>8</v>
      </c>
      <c r="C271" s="73"/>
      <c r="D271" s="74"/>
      <c r="E271" s="13"/>
      <c r="F271" s="67"/>
      <c r="G271" s="13"/>
      <c r="H271" s="67"/>
      <c r="I271" s="13"/>
      <c r="J271" s="67"/>
      <c r="K271" s="22"/>
    </row>
    <row r="272" spans="1:11" ht="15.75" thickBot="1" x14ac:dyDescent="0.3">
      <c r="A272" s="57" t="s">
        <v>25</v>
      </c>
      <c r="B272" s="83"/>
      <c r="C272" s="84"/>
      <c r="D272" s="85"/>
      <c r="E272" s="15"/>
      <c r="F272" s="86"/>
      <c r="G272" s="15"/>
      <c r="H272" s="86"/>
      <c r="I272" s="15"/>
      <c r="J272" s="86"/>
      <c r="K272" s="24"/>
    </row>
    <row r="273" spans="1:11" x14ac:dyDescent="0.25">
      <c r="A273" s="101" t="s">
        <v>79</v>
      </c>
      <c r="B273" s="102" t="s">
        <v>32</v>
      </c>
      <c r="C273" s="103"/>
      <c r="D273" s="104"/>
      <c r="E273" s="16"/>
      <c r="F273" s="105"/>
      <c r="G273" s="16"/>
      <c r="H273" s="105"/>
      <c r="I273" s="16"/>
      <c r="J273" s="105"/>
      <c r="K273" s="25"/>
    </row>
    <row r="274" spans="1:11" x14ac:dyDescent="0.25">
      <c r="A274" s="43"/>
      <c r="B274" s="63" t="s">
        <v>4</v>
      </c>
      <c r="C274" s="73"/>
      <c r="D274" s="74"/>
      <c r="E274" s="13"/>
      <c r="F274" s="67"/>
      <c r="G274" s="13"/>
      <c r="H274" s="67"/>
      <c r="I274" s="13"/>
      <c r="J274" s="67"/>
      <c r="K274" s="22"/>
    </row>
    <row r="275" spans="1:11" x14ac:dyDescent="0.25">
      <c r="A275" s="43"/>
      <c r="B275" s="63" t="s">
        <v>5</v>
      </c>
      <c r="C275" s="73"/>
      <c r="D275" s="74"/>
      <c r="E275" s="13"/>
      <c r="F275" s="67"/>
      <c r="G275" s="13"/>
      <c r="H275" s="67"/>
      <c r="I275" s="13"/>
      <c r="J275" s="67"/>
      <c r="K275" s="22"/>
    </row>
    <row r="276" spans="1:11" x14ac:dyDescent="0.25">
      <c r="A276" s="43"/>
      <c r="B276" s="63" t="s">
        <v>6</v>
      </c>
      <c r="C276" s="73"/>
      <c r="D276" s="74"/>
      <c r="E276" s="13"/>
      <c r="F276" s="67"/>
      <c r="G276" s="13"/>
      <c r="H276" s="67"/>
      <c r="I276" s="13"/>
      <c r="J276" s="67"/>
      <c r="K276" s="22"/>
    </row>
    <row r="277" spans="1:11" x14ac:dyDescent="0.25">
      <c r="A277" s="43"/>
      <c r="B277" s="63" t="s">
        <v>7</v>
      </c>
      <c r="C277" s="73"/>
      <c r="D277" s="74"/>
      <c r="E277" s="13"/>
      <c r="F277" s="67"/>
      <c r="G277" s="13"/>
      <c r="H277" s="67"/>
      <c r="I277" s="13"/>
      <c r="J277" s="67"/>
      <c r="K277" s="22"/>
    </row>
    <row r="278" spans="1:11" x14ac:dyDescent="0.25">
      <c r="A278" s="43"/>
      <c r="B278" s="63" t="s">
        <v>8</v>
      </c>
      <c r="C278" s="73"/>
      <c r="D278" s="74"/>
      <c r="E278" s="13"/>
      <c r="F278" s="67"/>
      <c r="G278" s="13"/>
      <c r="H278" s="67"/>
      <c r="I278" s="13"/>
      <c r="J278" s="67"/>
      <c r="K278" s="22"/>
    </row>
    <row r="279" spans="1:11" x14ac:dyDescent="0.25">
      <c r="A279" s="43" t="s">
        <v>2</v>
      </c>
      <c r="B279" s="44" t="s">
        <v>10</v>
      </c>
      <c r="C279" s="73"/>
      <c r="D279" s="74"/>
      <c r="E279" s="13"/>
      <c r="F279" s="67"/>
      <c r="G279" s="13"/>
      <c r="H279" s="67"/>
      <c r="I279" s="13"/>
      <c r="J279" s="67"/>
      <c r="K279" s="22"/>
    </row>
    <row r="280" spans="1:11" x14ac:dyDescent="0.25">
      <c r="A280" s="43"/>
      <c r="B280" s="44" t="s">
        <v>4</v>
      </c>
      <c r="C280" s="73"/>
      <c r="D280" s="74"/>
      <c r="E280" s="13"/>
      <c r="F280" s="67"/>
      <c r="G280" s="13"/>
      <c r="H280" s="67"/>
      <c r="I280" s="13"/>
      <c r="J280" s="67"/>
      <c r="K280" s="22"/>
    </row>
    <row r="281" spans="1:11" x14ac:dyDescent="0.25">
      <c r="A281" s="43"/>
      <c r="B281" s="44" t="s">
        <v>5</v>
      </c>
      <c r="C281" s="73"/>
      <c r="D281" s="74"/>
      <c r="E281" s="13"/>
      <c r="F281" s="67"/>
      <c r="G281" s="13"/>
      <c r="H281" s="67"/>
      <c r="I281" s="13"/>
      <c r="J281" s="67"/>
      <c r="K281" s="22"/>
    </row>
    <row r="282" spans="1:11" x14ac:dyDescent="0.25">
      <c r="A282" s="43"/>
      <c r="B282" s="44" t="s">
        <v>6</v>
      </c>
      <c r="C282" s="73"/>
      <c r="D282" s="74"/>
      <c r="E282" s="13"/>
      <c r="F282" s="67"/>
      <c r="G282" s="13"/>
      <c r="H282" s="67"/>
      <c r="I282" s="13"/>
      <c r="J282" s="67"/>
      <c r="K282" s="22"/>
    </row>
    <row r="283" spans="1:11" x14ac:dyDescent="0.25">
      <c r="A283" s="43"/>
      <c r="B283" s="44" t="s">
        <v>7</v>
      </c>
      <c r="C283" s="73"/>
      <c r="D283" s="74"/>
      <c r="E283" s="13"/>
      <c r="F283" s="67"/>
      <c r="G283" s="13"/>
      <c r="H283" s="67"/>
      <c r="I283" s="13"/>
      <c r="J283" s="67"/>
      <c r="K283" s="22"/>
    </row>
    <row r="284" spans="1:11" x14ac:dyDescent="0.25">
      <c r="A284" s="43"/>
      <c r="B284" s="44" t="s">
        <v>8</v>
      </c>
      <c r="C284" s="73"/>
      <c r="D284" s="74"/>
      <c r="E284" s="13"/>
      <c r="F284" s="67"/>
      <c r="G284" s="13"/>
      <c r="H284" s="67"/>
      <c r="I284" s="13"/>
      <c r="J284" s="67"/>
      <c r="K284" s="22"/>
    </row>
    <row r="285" spans="1:11" ht="15.75" thickBot="1" x14ac:dyDescent="0.3">
      <c r="A285" s="57" t="s">
        <v>25</v>
      </c>
      <c r="B285" s="83"/>
      <c r="C285" s="84"/>
      <c r="D285" s="85"/>
      <c r="E285" s="15"/>
      <c r="F285" s="86"/>
      <c r="G285" s="15"/>
      <c r="H285" s="86"/>
      <c r="I285" s="15"/>
      <c r="J285" s="86"/>
      <c r="K285" s="24"/>
    </row>
    <row r="286" spans="1:11" ht="15.75" thickBot="1" x14ac:dyDescent="0.3">
      <c r="A286" s="101" t="s">
        <v>80</v>
      </c>
      <c r="B286" s="102" t="s">
        <v>33</v>
      </c>
      <c r="C286" s="62">
        <f>C292+C298+C304+C310+C316+C322+C328+C334+C340+C346+C352+C358+C364+C370+C376+C382+C388+C394+C400+C406+C412+C418+C424+C430+C436+C442+C448+C454+C460+C466+C472+C478+C484+C490+C496+C502+C508+C514+C520+C526+C532+C538+C544+C550+C556+C562+C568+C574+C580+C586+C592</f>
        <v>62747.064999999988</v>
      </c>
      <c r="D286" s="62">
        <f>D292+D298+D304+D310+D316+D322+D328+D334+D340+D346+D352+D358+D364+D370+D376+D382+D388+D394+D400+D406+D412+D418+D424+D430+D436+D442+D448+D454+D460+D466+D472+D478+D484+D490+D496+D502+D508+D514+D520+D526+D532+D538+D544+D550+D556+D562+D568+D574+D580+D586+D592</f>
        <v>35060.92</v>
      </c>
      <c r="E286" s="92">
        <f>D286/C286</f>
        <v>0.55876589606223026</v>
      </c>
      <c r="F286" s="62"/>
      <c r="G286" s="62"/>
      <c r="H286" s="62">
        <f t="shared" ref="H286:J286" si="28">H292+H298+H304+H310+H316+H322+H328+H334+H340+H346+H352+H358+H364+H370+H376+H382+H388+H394+H400+H406+H412+H418+H424+H430+H436+H442+H448+H454+H460+H466+H472+H478+H484+H490+H496+H502+H508+H514+H520+H526+H532+H538+H544+H550+H556+H562+H568+H574+H580+H586+H592</f>
        <v>27593.145</v>
      </c>
      <c r="I286" s="92">
        <f>H286/C286</f>
        <v>0.43975196290057561</v>
      </c>
      <c r="J286" s="62">
        <f t="shared" si="28"/>
        <v>93</v>
      </c>
      <c r="K286" s="92">
        <f>J286/C286</f>
        <v>1.4821410371943296E-3</v>
      </c>
    </row>
    <row r="287" spans="1:11" x14ac:dyDescent="0.25">
      <c r="A287" s="43"/>
      <c r="B287" s="63" t="s">
        <v>4</v>
      </c>
      <c r="C287" s="88">
        <f t="shared" ref="C287:D287" si="29">C293+C299+C305+C311+C317+C323+C329+C335+C341+C347+C353+C359+C365+C371+C377+C383+C389+C395+C401+C407+C413+C419+C425+C431+C437+C443+C449+C455+C461+C467+C473+C479+C485+C491+C497+C503+C509+C515+C521+C527+C533+C539+C545+C551+C557+C563+C569+C575+C581+C587+C593</f>
        <v>47726.644999999997</v>
      </c>
      <c r="D287" s="88">
        <f t="shared" si="29"/>
        <v>20040.5</v>
      </c>
      <c r="E287" s="20">
        <f t="shared" ref="E287:E290" si="30">D287/C287</f>
        <v>0.41990171318348485</v>
      </c>
      <c r="F287" s="65"/>
      <c r="G287" s="39"/>
      <c r="H287" s="88">
        <f t="shared" ref="H287" si="31">H293+H299+H305+H311+H317+H323+H329+H335+H341+H347+H353+H359+H365+H371+H377+H383+H389+H395+H401+H407+H413+H419+H425+H431+H437+H443+H449+H455+H461+H467+H473+H479+H485+H491+H497+H503+H509+H515+H521+H527+H533+H539+H545+H551+H557+H563+H569+H575+H581+H587+H593</f>
        <v>27593.145</v>
      </c>
      <c r="I287" s="20">
        <f t="shared" ref="I287:I290" si="32">H287/C287</f>
        <v>0.57814968975925296</v>
      </c>
      <c r="J287" s="88">
        <f t="shared" ref="J287" si="33">J293+J299+J305+J311+J317+J323+J329+J335+J341+J347+J353+J359+J365+J371+J377+J383+J389+J395+J401+J407+J413+J419+J425+J431+J437+J443+J449+J455+J461+J467+J473+J479+J485+J491+J497+J503+J509+J515+J521+J527+J533+J539+J545+J551+J557+J563+J569+J575+J581+J587+J593</f>
        <v>93</v>
      </c>
      <c r="K287" s="20">
        <f t="shared" ref="K287:K290" si="34">J287/C287</f>
        <v>1.9485970572622486E-3</v>
      </c>
    </row>
    <row r="288" spans="1:11" x14ac:dyDescent="0.25">
      <c r="A288" s="43"/>
      <c r="B288" s="63" t="s">
        <v>5</v>
      </c>
      <c r="C288" s="88">
        <f t="shared" ref="C288:D288" si="35">C294+C300+C306+C312+C318+C324+C330+C336+C342+C348+C354+C360+C366+C372+C378+C384+C390+C396+C402+C408+C414+C420+C426+C432+C438+C444+C450+C456+C462+C468+C474+C480+C486+C492+C498+C504+C510+C516+C522+C528+C534+C540+C546+C552+C558+C564+C570+C576+C582+C588+C594</f>
        <v>120</v>
      </c>
      <c r="D288" s="88">
        <f t="shared" si="35"/>
        <v>120</v>
      </c>
      <c r="E288" s="20">
        <f t="shared" si="30"/>
        <v>1</v>
      </c>
      <c r="F288" s="67"/>
      <c r="G288" s="13"/>
      <c r="H288" s="103">
        <f t="shared" ref="H288" si="36">H294+H300+H306+H312+H318+H324+H330+H336+H342+H348+H354+H360+H366+H372+H378+H384+H390+H396+H402+H408+H414+H420+H426+H432+H438+H444+H450+H456+H462+H468+H474+H480+H486+H492+H498+H504+H510+H516+H522+H528+H534+H540+H546+H552+H558+H564+H570+H576+H582+H588+H594</f>
        <v>0</v>
      </c>
      <c r="I288" s="106">
        <f t="shared" si="32"/>
        <v>0</v>
      </c>
      <c r="J288" s="103">
        <f t="shared" ref="J288" si="37">J294+J300+J306+J312+J318+J324+J330+J336+J342+J348+J354+J360+J366+J372+J378+J384+J390+J396+J402+J408+J414+J420+J426+J432+J438+J444+J450+J456+J462+J468+J474+J480+J486+J492+J498+J504+J510+J516+J522+J528+J534+J540+J546+J552+J558+J564+J570+J576+J582+J588+J594</f>
        <v>0</v>
      </c>
      <c r="K288" s="106">
        <f t="shared" si="34"/>
        <v>0</v>
      </c>
    </row>
    <row r="289" spans="1:11" x14ac:dyDescent="0.25">
      <c r="A289" s="43"/>
      <c r="B289" s="63" t="s">
        <v>6</v>
      </c>
      <c r="C289" s="88">
        <f t="shared" ref="C289:D289" si="38">C295+C301+C307+C313+C319+C325+C331+C337+C343+C349+C355+C361+C367+C373+C379+C385+C391+C397+C403+C409+C415+C421+C427+C433+C439+C445+C451+C457+C463+C469+C475+C481+C487+C493+C499+C505+C511+C517+C523+C529+C535+C541+C547+C553+C559+C565+C571+C577+C583+C589+C595</f>
        <v>13278.42</v>
      </c>
      <c r="D289" s="88">
        <f t="shared" si="38"/>
        <v>13278.42</v>
      </c>
      <c r="E289" s="20">
        <f t="shared" si="30"/>
        <v>1</v>
      </c>
      <c r="F289" s="67"/>
      <c r="G289" s="13"/>
      <c r="H289" s="103">
        <f t="shared" ref="H289" si="39">H295+H301+H307+H313+H319+H325+H331+H337+H343+H349+H355+H361+H367+H373+H379+H385+H391+H397+H403+H409+H415+H421+H427+H433+H439+H445+H451+H457+H463+H469+H475+H481+H487+H493+H499+H505+H511+H517+H523+H529+H535+H541+H547+H553+H559+H565+H571+H577+H583+H589+H595</f>
        <v>0</v>
      </c>
      <c r="I289" s="106">
        <f t="shared" si="32"/>
        <v>0</v>
      </c>
      <c r="J289" s="103">
        <f t="shared" ref="J289" si="40">J295+J301+J307+J313+J319+J325+J331+J337+J343+J349+J355+J361+J367+J373+J379+J385+J391+J397+J403+J409+J415+J421+J427+J433+J439+J445+J451+J457+J463+J469+J475+J481+J487+J493+J499+J505+J511+J517+J523+J529+J535+J541+J547+J553+J559+J565+J571+J577+J583+J589+J595</f>
        <v>0</v>
      </c>
      <c r="K289" s="106">
        <f t="shared" si="34"/>
        <v>0</v>
      </c>
    </row>
    <row r="290" spans="1:11" x14ac:dyDescent="0.25">
      <c r="A290" s="43"/>
      <c r="B290" s="63" t="s">
        <v>7</v>
      </c>
      <c r="C290" s="88">
        <f t="shared" ref="C290:D290" si="41">C296+C302+C308+C314+C320+C326+C332+C338+C344+C350+C356+C362+C368+C374+C380+C386+C392+C398+C404+C410+C416+C422+C428+C434+C440+C446+C452+C458+C464+C470+C476+C482+C488+C494+C500+C506+C512+C518+C524+C530+C536+C542+C548+C554+C560+C566+C572+C578+C584+C590+C596</f>
        <v>1622</v>
      </c>
      <c r="D290" s="88">
        <f t="shared" si="41"/>
        <v>1622</v>
      </c>
      <c r="E290" s="20">
        <f t="shared" si="30"/>
        <v>1</v>
      </c>
      <c r="F290" s="67"/>
      <c r="G290" s="13"/>
      <c r="H290" s="103">
        <f t="shared" ref="H290" si="42">H296+H302+H308+H314+H320+H326+H332+H338+H344+H350+H356+H362+H368+H374+H380+H386+H392+H398+H404+H410+H416+H422+H428+H434+H440+H446+H452+H458+H464+H470+H476+H482+H488+H494+H500+H506+H512+H518+H524+H530+H536+H542+H548+H554+H560+H566+H572+H578+H584+H590+H596</f>
        <v>0</v>
      </c>
      <c r="I290" s="106">
        <f t="shared" si="32"/>
        <v>0</v>
      </c>
      <c r="J290" s="103">
        <f t="shared" ref="J290" si="43">J296+J302+J308+J314+J320+J326+J332+J338+J344+J350+J356+J362+J368+J374+J380+J386+J392+J398+J404+J410+J416+J422+J428+J434+J440+J446+J452+J458+J464+J470+J476+J482+J488+J494+J500+J506+J512+J518+J524+J530+J536+J542+J548+J554+J560+J566+J572+J578+J584+J590+J596</f>
        <v>0</v>
      </c>
      <c r="K290" s="106">
        <f t="shared" si="34"/>
        <v>0</v>
      </c>
    </row>
    <row r="291" spans="1:11" x14ac:dyDescent="0.25">
      <c r="A291" s="43"/>
      <c r="B291" s="63" t="s">
        <v>8</v>
      </c>
      <c r="C291" s="88">
        <f t="shared" ref="C291:D291" si="44">C297+C303+C309+C315+C321+C327+C333+C339+C345+C351+C357+C363+C369+C375+C381+C387+C393+C399+C405+C411+C417+C423+C429+C435+C441+C447+C453+C459+C465+C471+C477+C483+C489+C495+C501+C507+C513+C519+C525+C531+C537+C543+C549+C555+C561+C567+C573+C579+C585+C591+C597</f>
        <v>0</v>
      </c>
      <c r="D291" s="88">
        <f t="shared" si="44"/>
        <v>0</v>
      </c>
      <c r="E291" s="106">
        <v>0</v>
      </c>
      <c r="F291" s="67"/>
      <c r="G291" s="13"/>
      <c r="H291" s="103">
        <f t="shared" ref="H291" si="45">H297+H303+H309+H315+H321+H327+H333+H339+H345+H351+H357+H363+H369+H375+H381+H387+H393+H399+H405+H411+H417+H423+H429+H435+H441+H447+H453+H459+H465+H471+H477+H483+H489+H495+H501+H507+H513+H519+H525+H531+H537+H543+H549+H555+H561+H567+H573+H579+H585+H591+H597</f>
        <v>0</v>
      </c>
      <c r="I291" s="106"/>
      <c r="J291" s="103">
        <f t="shared" ref="J291" si="46">J297+J303+J309+J315+J321+J327+J333+J339+J345+J351+J357+J363+J369+J375+J381+J387+J393+J399+J405+J411+J417+J423+J429+J435+J441+J447+J453+J459+J465+J471+J477+J483+J489+J495+J501+J507+J513+J519+J525+J531+J537+J543+J549+J555+J561+J567+J573+J579+J585+J591+J597</f>
        <v>0</v>
      </c>
      <c r="K291" s="106"/>
    </row>
    <row r="292" spans="1:11" x14ac:dyDescent="0.25">
      <c r="A292" s="68">
        <v>1</v>
      </c>
      <c r="B292" s="69" t="s">
        <v>81</v>
      </c>
      <c r="C292" s="70">
        <f>174240/1000</f>
        <v>174.24</v>
      </c>
      <c r="D292" s="71">
        <f>C292</f>
        <v>174.24</v>
      </c>
      <c r="E292" s="17">
        <f>D292/C292</f>
        <v>1</v>
      </c>
      <c r="F292" s="72"/>
      <c r="G292" s="17"/>
      <c r="H292" s="72"/>
      <c r="I292" s="17"/>
      <c r="J292" s="72"/>
      <c r="K292" s="26"/>
    </row>
    <row r="293" spans="1:11" x14ac:dyDescent="0.25">
      <c r="A293" s="43"/>
      <c r="B293" s="44" t="s">
        <v>4</v>
      </c>
      <c r="C293" s="75">
        <f>174240/1000</f>
        <v>174.24</v>
      </c>
      <c r="D293" s="76">
        <f>C293</f>
        <v>174.24</v>
      </c>
      <c r="E293" s="33">
        <f>D293/C293</f>
        <v>1</v>
      </c>
      <c r="F293" s="67"/>
      <c r="G293" s="13"/>
      <c r="H293" s="67"/>
      <c r="I293" s="13"/>
      <c r="J293" s="67"/>
      <c r="K293" s="22"/>
    </row>
    <row r="294" spans="1:11" x14ac:dyDescent="0.25">
      <c r="A294" s="43"/>
      <c r="B294" s="44" t="s">
        <v>5</v>
      </c>
      <c r="C294" s="73"/>
      <c r="D294" s="74"/>
      <c r="E294" s="13"/>
      <c r="F294" s="67"/>
      <c r="G294" s="13"/>
      <c r="H294" s="67"/>
      <c r="I294" s="13"/>
      <c r="J294" s="67"/>
      <c r="K294" s="22"/>
    </row>
    <row r="295" spans="1:11" x14ac:dyDescent="0.25">
      <c r="A295" s="43"/>
      <c r="B295" s="44" t="s">
        <v>6</v>
      </c>
      <c r="C295" s="73"/>
      <c r="D295" s="74"/>
      <c r="E295" s="13"/>
      <c r="F295" s="67"/>
      <c r="G295" s="13"/>
      <c r="H295" s="67"/>
      <c r="I295" s="13"/>
      <c r="J295" s="67"/>
      <c r="K295" s="22"/>
    </row>
    <row r="296" spans="1:11" x14ac:dyDescent="0.25">
      <c r="A296" s="43"/>
      <c r="B296" s="44" t="s">
        <v>7</v>
      </c>
      <c r="C296" s="73"/>
      <c r="D296" s="74"/>
      <c r="E296" s="13"/>
      <c r="F296" s="67"/>
      <c r="G296" s="13"/>
      <c r="H296" s="67"/>
      <c r="I296" s="13"/>
      <c r="J296" s="67"/>
      <c r="K296" s="22"/>
    </row>
    <row r="297" spans="1:11" x14ac:dyDescent="0.25">
      <c r="A297" s="43"/>
      <c r="B297" s="44" t="s">
        <v>8</v>
      </c>
      <c r="C297" s="73"/>
      <c r="D297" s="74"/>
      <c r="E297" s="13"/>
      <c r="F297" s="67"/>
      <c r="G297" s="13"/>
      <c r="H297" s="67"/>
      <c r="I297" s="13"/>
      <c r="J297" s="67"/>
      <c r="K297" s="22"/>
    </row>
    <row r="298" spans="1:11" ht="24.75" x14ac:dyDescent="0.25">
      <c r="A298" s="68">
        <v>2</v>
      </c>
      <c r="B298" s="93" t="s">
        <v>82</v>
      </c>
      <c r="C298" s="70">
        <f>6443000/1000</f>
        <v>6443</v>
      </c>
      <c r="D298" s="71">
        <f>C298</f>
        <v>6443</v>
      </c>
      <c r="E298" s="17">
        <f>D298/C298</f>
        <v>1</v>
      </c>
      <c r="F298" s="72"/>
      <c r="G298" s="17"/>
      <c r="H298" s="72"/>
      <c r="I298" s="17"/>
      <c r="J298" s="72"/>
      <c r="K298" s="26"/>
    </row>
    <row r="299" spans="1:11" x14ac:dyDescent="0.25">
      <c r="A299" s="43"/>
      <c r="B299" s="44" t="s">
        <v>4</v>
      </c>
      <c r="C299" s="73"/>
      <c r="D299" s="74"/>
      <c r="E299" s="13"/>
      <c r="F299" s="67"/>
      <c r="G299" s="13"/>
      <c r="H299" s="67"/>
      <c r="I299" s="13"/>
      <c r="J299" s="67"/>
      <c r="K299" s="22"/>
    </row>
    <row r="300" spans="1:11" x14ac:dyDescent="0.25">
      <c r="A300" s="43"/>
      <c r="B300" s="44" t="s">
        <v>5</v>
      </c>
      <c r="C300" s="73"/>
      <c r="D300" s="74"/>
      <c r="E300" s="13"/>
      <c r="F300" s="67"/>
      <c r="G300" s="13"/>
      <c r="H300" s="67"/>
      <c r="I300" s="13"/>
      <c r="J300" s="67"/>
      <c r="K300" s="22"/>
    </row>
    <row r="301" spans="1:11" x14ac:dyDescent="0.25">
      <c r="A301" s="43"/>
      <c r="B301" s="44" t="s">
        <v>6</v>
      </c>
      <c r="C301" s="75">
        <f>6443000/1000</f>
        <v>6443</v>
      </c>
      <c r="D301" s="76">
        <f>C301</f>
        <v>6443</v>
      </c>
      <c r="E301" s="33">
        <f>D301/C301</f>
        <v>1</v>
      </c>
      <c r="F301" s="67"/>
      <c r="G301" s="13"/>
      <c r="H301" s="67"/>
      <c r="I301" s="13"/>
      <c r="J301" s="67"/>
      <c r="K301" s="22"/>
    </row>
    <row r="302" spans="1:11" x14ac:dyDescent="0.25">
      <c r="A302" s="43"/>
      <c r="B302" s="44" t="s">
        <v>7</v>
      </c>
      <c r="C302" s="73"/>
      <c r="D302" s="74"/>
      <c r="E302" s="13"/>
      <c r="F302" s="67"/>
      <c r="G302" s="13"/>
      <c r="H302" s="67"/>
      <c r="I302" s="13"/>
      <c r="J302" s="67"/>
      <c r="K302" s="22"/>
    </row>
    <row r="303" spans="1:11" x14ac:dyDescent="0.25">
      <c r="A303" s="43"/>
      <c r="B303" s="44" t="s">
        <v>8</v>
      </c>
      <c r="C303" s="73"/>
      <c r="D303" s="74"/>
      <c r="E303" s="13"/>
      <c r="F303" s="67"/>
      <c r="G303" s="13"/>
      <c r="H303" s="67"/>
      <c r="I303" s="13"/>
      <c r="J303" s="67"/>
      <c r="K303" s="22"/>
    </row>
    <row r="304" spans="1:11" ht="24.75" x14ac:dyDescent="0.25">
      <c r="A304" s="68">
        <v>3</v>
      </c>
      <c r="B304" s="93" t="s">
        <v>83</v>
      </c>
      <c r="C304" s="70">
        <f>350000/1000</f>
        <v>350</v>
      </c>
      <c r="D304" s="71">
        <f>C304</f>
        <v>350</v>
      </c>
      <c r="E304" s="17">
        <f>D304/C304</f>
        <v>1</v>
      </c>
      <c r="F304" s="72"/>
      <c r="G304" s="17"/>
      <c r="H304" s="72"/>
      <c r="I304" s="17"/>
      <c r="J304" s="72"/>
      <c r="K304" s="26"/>
    </row>
    <row r="305" spans="1:11" x14ac:dyDescent="0.25">
      <c r="A305" s="43"/>
      <c r="B305" s="44" t="s">
        <v>4</v>
      </c>
      <c r="C305" s="75">
        <f>350000/1000</f>
        <v>350</v>
      </c>
      <c r="D305" s="76">
        <f>C305</f>
        <v>350</v>
      </c>
      <c r="E305" s="33">
        <f>D305/C305</f>
        <v>1</v>
      </c>
      <c r="F305" s="67"/>
      <c r="G305" s="13"/>
      <c r="H305" s="67"/>
      <c r="I305" s="13"/>
      <c r="J305" s="67"/>
      <c r="K305" s="22"/>
    </row>
    <row r="306" spans="1:11" x14ac:dyDescent="0.25">
      <c r="A306" s="43"/>
      <c r="B306" s="44" t="s">
        <v>5</v>
      </c>
      <c r="C306" s="73"/>
      <c r="D306" s="74"/>
      <c r="E306" s="13"/>
      <c r="F306" s="67"/>
      <c r="G306" s="13"/>
      <c r="H306" s="67"/>
      <c r="I306" s="13"/>
      <c r="J306" s="67"/>
      <c r="K306" s="22"/>
    </row>
    <row r="307" spans="1:11" x14ac:dyDescent="0.25">
      <c r="A307" s="43"/>
      <c r="B307" s="44" t="s">
        <v>6</v>
      </c>
      <c r="C307" s="73"/>
      <c r="D307" s="74"/>
      <c r="E307" s="13"/>
      <c r="F307" s="67"/>
      <c r="G307" s="13"/>
      <c r="H307" s="67"/>
      <c r="I307" s="13"/>
      <c r="J307" s="67"/>
      <c r="K307" s="22"/>
    </row>
    <row r="308" spans="1:11" x14ac:dyDescent="0.25">
      <c r="A308" s="43"/>
      <c r="B308" s="44" t="s">
        <v>7</v>
      </c>
      <c r="C308" s="73"/>
      <c r="D308" s="74"/>
      <c r="E308" s="13"/>
      <c r="F308" s="67"/>
      <c r="G308" s="13"/>
      <c r="H308" s="67"/>
      <c r="I308" s="13"/>
      <c r="J308" s="67"/>
      <c r="K308" s="22"/>
    </row>
    <row r="309" spans="1:11" x14ac:dyDescent="0.25">
      <c r="A309" s="43"/>
      <c r="B309" s="44" t="s">
        <v>8</v>
      </c>
      <c r="C309" s="73"/>
      <c r="D309" s="74"/>
      <c r="E309" s="13"/>
      <c r="F309" s="67"/>
      <c r="G309" s="13"/>
      <c r="H309" s="67"/>
      <c r="I309" s="13"/>
      <c r="J309" s="67"/>
      <c r="K309" s="22"/>
    </row>
    <row r="310" spans="1:11" x14ac:dyDescent="0.25">
      <c r="A310" s="68">
        <v>4</v>
      </c>
      <c r="B310" s="93" t="s">
        <v>84</v>
      </c>
      <c r="C310" s="70">
        <f>6643920/1000</f>
        <v>6643.92</v>
      </c>
      <c r="D310" s="71">
        <f>C310</f>
        <v>6643.92</v>
      </c>
      <c r="E310" s="17">
        <f>D310/C310</f>
        <v>1</v>
      </c>
      <c r="F310" s="72"/>
      <c r="G310" s="17"/>
      <c r="H310" s="72"/>
      <c r="I310" s="17"/>
      <c r="J310" s="72"/>
      <c r="K310" s="26"/>
    </row>
    <row r="311" spans="1:11" x14ac:dyDescent="0.25">
      <c r="A311" s="43"/>
      <c r="B311" s="44" t="s">
        <v>4</v>
      </c>
      <c r="C311" s="73"/>
      <c r="D311" s="74"/>
      <c r="E311" s="13"/>
      <c r="F311" s="67"/>
      <c r="G311" s="13"/>
      <c r="H311" s="67"/>
      <c r="I311" s="13"/>
      <c r="J311" s="67"/>
      <c r="K311" s="22"/>
    </row>
    <row r="312" spans="1:11" x14ac:dyDescent="0.25">
      <c r="A312" s="43"/>
      <c r="B312" s="44" t="s">
        <v>5</v>
      </c>
      <c r="C312" s="73"/>
      <c r="D312" s="74"/>
      <c r="E312" s="13"/>
      <c r="F312" s="67"/>
      <c r="G312" s="13"/>
      <c r="H312" s="67"/>
      <c r="I312" s="13"/>
      <c r="J312" s="67"/>
      <c r="K312" s="22"/>
    </row>
    <row r="313" spans="1:11" x14ac:dyDescent="0.25">
      <c r="A313" s="43"/>
      <c r="B313" s="44" t="s">
        <v>6</v>
      </c>
      <c r="C313" s="75">
        <f>6643920/1000</f>
        <v>6643.92</v>
      </c>
      <c r="D313" s="76">
        <f>C313</f>
        <v>6643.92</v>
      </c>
      <c r="E313" s="33">
        <f>D313/C313</f>
        <v>1</v>
      </c>
      <c r="F313" s="67"/>
      <c r="G313" s="13"/>
      <c r="H313" s="67"/>
      <c r="I313" s="13"/>
      <c r="J313" s="67"/>
      <c r="K313" s="22"/>
    </row>
    <row r="314" spans="1:11" x14ac:dyDescent="0.25">
      <c r="A314" s="43"/>
      <c r="B314" s="44" t="s">
        <v>7</v>
      </c>
      <c r="C314" s="73"/>
      <c r="D314" s="74"/>
      <c r="E314" s="13"/>
      <c r="F314" s="67"/>
      <c r="G314" s="13"/>
      <c r="H314" s="67"/>
      <c r="I314" s="13"/>
      <c r="J314" s="67"/>
      <c r="K314" s="22"/>
    </row>
    <row r="315" spans="1:11" x14ac:dyDescent="0.25">
      <c r="A315" s="43"/>
      <c r="B315" s="44" t="s">
        <v>8</v>
      </c>
      <c r="C315" s="73"/>
      <c r="D315" s="74"/>
      <c r="E315" s="13"/>
      <c r="F315" s="67"/>
      <c r="G315" s="13"/>
      <c r="H315" s="67"/>
      <c r="I315" s="13"/>
      <c r="J315" s="67"/>
      <c r="K315" s="22"/>
    </row>
    <row r="316" spans="1:11" ht="24.75" x14ac:dyDescent="0.25">
      <c r="A316" s="68">
        <v>5</v>
      </c>
      <c r="B316" s="93" t="s">
        <v>85</v>
      </c>
      <c r="C316" s="70">
        <f>65945/1000</f>
        <v>65.944999999999993</v>
      </c>
      <c r="D316" s="71">
        <f>C316</f>
        <v>65.944999999999993</v>
      </c>
      <c r="E316" s="17">
        <f>D316/C316</f>
        <v>1</v>
      </c>
      <c r="F316" s="72"/>
      <c r="G316" s="17"/>
      <c r="H316" s="72"/>
      <c r="I316" s="17"/>
      <c r="J316" s="72"/>
      <c r="K316" s="26"/>
    </row>
    <row r="317" spans="1:11" x14ac:dyDescent="0.25">
      <c r="A317" s="43"/>
      <c r="B317" s="44" t="s">
        <v>4</v>
      </c>
      <c r="C317" s="75">
        <f>65945/1000</f>
        <v>65.944999999999993</v>
      </c>
      <c r="D317" s="76">
        <f>C317</f>
        <v>65.944999999999993</v>
      </c>
      <c r="E317" s="33">
        <f>D317/C317</f>
        <v>1</v>
      </c>
      <c r="F317" s="67"/>
      <c r="G317" s="13"/>
      <c r="H317" s="67"/>
      <c r="I317" s="13"/>
      <c r="J317" s="67"/>
      <c r="K317" s="22"/>
    </row>
    <row r="318" spans="1:11" x14ac:dyDescent="0.25">
      <c r="A318" s="43"/>
      <c r="B318" s="44" t="s">
        <v>5</v>
      </c>
      <c r="C318" s="73"/>
      <c r="D318" s="74"/>
      <c r="E318" s="13"/>
      <c r="F318" s="67"/>
      <c r="G318" s="13"/>
      <c r="H318" s="67"/>
      <c r="I318" s="13"/>
      <c r="J318" s="67"/>
      <c r="K318" s="22"/>
    </row>
    <row r="319" spans="1:11" x14ac:dyDescent="0.25">
      <c r="A319" s="43"/>
      <c r="B319" s="44" t="s">
        <v>6</v>
      </c>
      <c r="C319" s="73"/>
      <c r="D319" s="74"/>
      <c r="E319" s="13"/>
      <c r="F319" s="67"/>
      <c r="G319" s="13"/>
      <c r="H319" s="67"/>
      <c r="I319" s="13"/>
      <c r="J319" s="67"/>
      <c r="K319" s="22"/>
    </row>
    <row r="320" spans="1:11" x14ac:dyDescent="0.25">
      <c r="A320" s="43"/>
      <c r="B320" s="44" t="s">
        <v>7</v>
      </c>
      <c r="C320" s="73"/>
      <c r="D320" s="74"/>
      <c r="E320" s="13"/>
      <c r="F320" s="67"/>
      <c r="G320" s="13"/>
      <c r="H320" s="67"/>
      <c r="I320" s="13"/>
      <c r="J320" s="67"/>
      <c r="K320" s="22"/>
    </row>
    <row r="321" spans="1:11" x14ac:dyDescent="0.25">
      <c r="A321" s="43"/>
      <c r="B321" s="44" t="s">
        <v>8</v>
      </c>
      <c r="C321" s="73"/>
      <c r="D321" s="74"/>
      <c r="E321" s="13"/>
      <c r="F321" s="67"/>
      <c r="G321" s="13"/>
      <c r="H321" s="67"/>
      <c r="I321" s="13"/>
      <c r="J321" s="67"/>
      <c r="K321" s="22"/>
    </row>
    <row r="322" spans="1:11" x14ac:dyDescent="0.25">
      <c r="A322" s="68">
        <v>6</v>
      </c>
      <c r="B322" s="69" t="s">
        <v>86</v>
      </c>
      <c r="C322" s="70">
        <f>404700/1000</f>
        <v>404.7</v>
      </c>
      <c r="D322" s="71">
        <f>C322</f>
        <v>404.7</v>
      </c>
      <c r="E322" s="17">
        <f>D322/C322</f>
        <v>1</v>
      </c>
      <c r="F322" s="72"/>
      <c r="G322" s="17"/>
      <c r="H322" s="72"/>
      <c r="I322" s="17"/>
      <c r="J322" s="72"/>
      <c r="K322" s="26"/>
    </row>
    <row r="323" spans="1:11" x14ac:dyDescent="0.25">
      <c r="A323" s="43"/>
      <c r="B323" s="44" t="s">
        <v>4</v>
      </c>
      <c r="C323" s="75">
        <f>404700/1000</f>
        <v>404.7</v>
      </c>
      <c r="D323" s="76">
        <f>C323</f>
        <v>404.7</v>
      </c>
      <c r="E323" s="33">
        <f>D323/C323</f>
        <v>1</v>
      </c>
      <c r="F323" s="67"/>
      <c r="G323" s="13"/>
      <c r="H323" s="67"/>
      <c r="I323" s="13"/>
      <c r="J323" s="67"/>
      <c r="K323" s="22"/>
    </row>
    <row r="324" spans="1:11" x14ac:dyDescent="0.25">
      <c r="A324" s="43"/>
      <c r="B324" s="44" t="s">
        <v>5</v>
      </c>
      <c r="C324" s="73"/>
      <c r="D324" s="74"/>
      <c r="E324" s="13"/>
      <c r="F324" s="67"/>
      <c r="G324" s="13"/>
      <c r="H324" s="67"/>
      <c r="I324" s="13"/>
      <c r="J324" s="67"/>
      <c r="K324" s="22"/>
    </row>
    <row r="325" spans="1:11" x14ac:dyDescent="0.25">
      <c r="A325" s="43"/>
      <c r="B325" s="44" t="s">
        <v>6</v>
      </c>
      <c r="C325" s="73"/>
      <c r="D325" s="74"/>
      <c r="E325" s="13"/>
      <c r="F325" s="67"/>
      <c r="G325" s="13"/>
      <c r="H325" s="67"/>
      <c r="I325" s="13"/>
      <c r="J325" s="67"/>
      <c r="K325" s="22"/>
    </row>
    <row r="326" spans="1:11" x14ac:dyDescent="0.25">
      <c r="A326" s="43"/>
      <c r="B326" s="44" t="s">
        <v>7</v>
      </c>
      <c r="C326" s="73"/>
      <c r="D326" s="74"/>
      <c r="E326" s="13"/>
      <c r="F326" s="67"/>
      <c r="G326" s="13"/>
      <c r="H326" s="67"/>
      <c r="I326" s="13"/>
      <c r="J326" s="67"/>
      <c r="K326" s="22"/>
    </row>
    <row r="327" spans="1:11" x14ac:dyDescent="0.25">
      <c r="A327" s="43"/>
      <c r="B327" s="44" t="s">
        <v>8</v>
      </c>
      <c r="C327" s="73"/>
      <c r="D327" s="74"/>
      <c r="E327" s="13"/>
      <c r="F327" s="67"/>
      <c r="G327" s="13"/>
      <c r="H327" s="67"/>
      <c r="I327" s="13"/>
      <c r="J327" s="67"/>
      <c r="K327" s="22"/>
    </row>
    <row r="328" spans="1:11" x14ac:dyDescent="0.25">
      <c r="A328" s="68">
        <v>7</v>
      </c>
      <c r="B328" s="69" t="s">
        <v>87</v>
      </c>
      <c r="C328" s="70">
        <f>3675/1000</f>
        <v>3.6749999999999998</v>
      </c>
      <c r="D328" s="71">
        <f>C328</f>
        <v>3.6749999999999998</v>
      </c>
      <c r="E328" s="17">
        <f>D328/C328</f>
        <v>1</v>
      </c>
      <c r="F328" s="72"/>
      <c r="G328" s="17"/>
      <c r="H328" s="72"/>
      <c r="I328" s="17"/>
      <c r="J328" s="72"/>
      <c r="K328" s="26"/>
    </row>
    <row r="329" spans="1:11" x14ac:dyDescent="0.25">
      <c r="A329" s="43"/>
      <c r="B329" s="44" t="s">
        <v>4</v>
      </c>
      <c r="C329" s="75">
        <f>3675/1000</f>
        <v>3.6749999999999998</v>
      </c>
      <c r="D329" s="76">
        <f>C329</f>
        <v>3.6749999999999998</v>
      </c>
      <c r="E329" s="33">
        <f>D329/C329</f>
        <v>1</v>
      </c>
      <c r="F329" s="67"/>
      <c r="G329" s="13"/>
      <c r="H329" s="67"/>
      <c r="I329" s="13"/>
      <c r="J329" s="67"/>
      <c r="K329" s="22"/>
    </row>
    <row r="330" spans="1:11" x14ac:dyDescent="0.25">
      <c r="A330" s="43"/>
      <c r="B330" s="44" t="s">
        <v>5</v>
      </c>
      <c r="C330" s="73"/>
      <c r="D330" s="74"/>
      <c r="E330" s="13"/>
      <c r="F330" s="67"/>
      <c r="G330" s="13"/>
      <c r="H330" s="67"/>
      <c r="I330" s="13"/>
      <c r="J330" s="67"/>
      <c r="K330" s="22"/>
    </row>
    <row r="331" spans="1:11" x14ac:dyDescent="0.25">
      <c r="A331" s="43"/>
      <c r="B331" s="44" t="s">
        <v>6</v>
      </c>
      <c r="C331" s="73"/>
      <c r="D331" s="74"/>
      <c r="E331" s="13"/>
      <c r="F331" s="67"/>
      <c r="G331" s="13"/>
      <c r="H331" s="67"/>
      <c r="I331" s="13"/>
      <c r="J331" s="67"/>
      <c r="K331" s="22"/>
    </row>
    <row r="332" spans="1:11" x14ac:dyDescent="0.25">
      <c r="A332" s="43"/>
      <c r="B332" s="44" t="s">
        <v>7</v>
      </c>
      <c r="C332" s="73"/>
      <c r="D332" s="74"/>
      <c r="E332" s="13"/>
      <c r="F332" s="67"/>
      <c r="G332" s="13"/>
      <c r="H332" s="67"/>
      <c r="I332" s="13"/>
      <c r="J332" s="67"/>
      <c r="K332" s="22"/>
    </row>
    <row r="333" spans="1:11" x14ac:dyDescent="0.25">
      <c r="A333" s="43"/>
      <c r="B333" s="44" t="s">
        <v>8</v>
      </c>
      <c r="C333" s="73"/>
      <c r="D333" s="74"/>
      <c r="E333" s="13"/>
      <c r="F333" s="67"/>
      <c r="G333" s="13"/>
      <c r="H333" s="67"/>
      <c r="I333" s="13"/>
      <c r="J333" s="67"/>
      <c r="K333" s="22"/>
    </row>
    <row r="334" spans="1:11" ht="24.75" x14ac:dyDescent="0.25">
      <c r="A334" s="68">
        <v>8</v>
      </c>
      <c r="B334" s="93" t="s">
        <v>88</v>
      </c>
      <c r="C334" s="70">
        <f>2165/1000</f>
        <v>2.165</v>
      </c>
      <c r="D334" s="71">
        <f>C334</f>
        <v>2.165</v>
      </c>
      <c r="E334" s="17">
        <f>D334/C334</f>
        <v>1</v>
      </c>
      <c r="F334" s="72"/>
      <c r="G334" s="17"/>
      <c r="H334" s="72"/>
      <c r="I334" s="17"/>
      <c r="J334" s="72"/>
      <c r="K334" s="26"/>
    </row>
    <row r="335" spans="1:11" x14ac:dyDescent="0.25">
      <c r="A335" s="43"/>
      <c r="B335" s="44" t="s">
        <v>4</v>
      </c>
      <c r="C335" s="75">
        <f>2165/1000</f>
        <v>2.165</v>
      </c>
      <c r="D335" s="76">
        <f>C335</f>
        <v>2.165</v>
      </c>
      <c r="E335" s="33">
        <f>D335/C335</f>
        <v>1</v>
      </c>
      <c r="F335" s="67"/>
      <c r="G335" s="13"/>
      <c r="H335" s="67"/>
      <c r="I335" s="13"/>
      <c r="J335" s="67"/>
      <c r="K335" s="22"/>
    </row>
    <row r="336" spans="1:11" x14ac:dyDescent="0.25">
      <c r="A336" s="43"/>
      <c r="B336" s="44" t="s">
        <v>5</v>
      </c>
      <c r="C336" s="73"/>
      <c r="D336" s="74"/>
      <c r="E336" s="13"/>
      <c r="F336" s="67"/>
      <c r="G336" s="13"/>
      <c r="H336" s="67"/>
      <c r="I336" s="13"/>
      <c r="J336" s="67"/>
      <c r="K336" s="22"/>
    </row>
    <row r="337" spans="1:11" x14ac:dyDescent="0.25">
      <c r="A337" s="43"/>
      <c r="B337" s="44" t="s">
        <v>6</v>
      </c>
      <c r="C337" s="73"/>
      <c r="D337" s="74"/>
      <c r="E337" s="13"/>
      <c r="F337" s="67"/>
      <c r="G337" s="13"/>
      <c r="H337" s="67"/>
      <c r="I337" s="13"/>
      <c r="J337" s="67"/>
      <c r="K337" s="22"/>
    </row>
    <row r="338" spans="1:11" x14ac:dyDescent="0.25">
      <c r="A338" s="43"/>
      <c r="B338" s="44" t="s">
        <v>7</v>
      </c>
      <c r="C338" s="73"/>
      <c r="D338" s="74"/>
      <c r="E338" s="13"/>
      <c r="F338" s="67"/>
      <c r="G338" s="13"/>
      <c r="H338" s="67"/>
      <c r="I338" s="13"/>
      <c r="J338" s="67"/>
      <c r="K338" s="22"/>
    </row>
    <row r="339" spans="1:11" x14ac:dyDescent="0.25">
      <c r="A339" s="43"/>
      <c r="B339" s="44" t="s">
        <v>8</v>
      </c>
      <c r="C339" s="73"/>
      <c r="D339" s="74"/>
      <c r="E339" s="13"/>
      <c r="F339" s="67"/>
      <c r="G339" s="13"/>
      <c r="H339" s="67"/>
      <c r="I339" s="13"/>
      <c r="J339" s="67"/>
      <c r="K339" s="22"/>
    </row>
    <row r="340" spans="1:11" x14ac:dyDescent="0.25">
      <c r="A340" s="68">
        <v>9</v>
      </c>
      <c r="B340" s="93" t="s">
        <v>89</v>
      </c>
      <c r="C340" s="70">
        <f>38625/1000</f>
        <v>38.625</v>
      </c>
      <c r="D340" s="71">
        <f>C340</f>
        <v>38.625</v>
      </c>
      <c r="E340" s="17">
        <f>D340/C340</f>
        <v>1</v>
      </c>
      <c r="F340" s="72"/>
      <c r="G340" s="17"/>
      <c r="H340" s="72"/>
      <c r="I340" s="17"/>
      <c r="J340" s="72"/>
      <c r="K340" s="26"/>
    </row>
    <row r="341" spans="1:11" x14ac:dyDescent="0.25">
      <c r="A341" s="43"/>
      <c r="B341" s="44" t="s">
        <v>4</v>
      </c>
      <c r="C341" s="75">
        <f>38625/1000</f>
        <v>38.625</v>
      </c>
      <c r="D341" s="76">
        <f>C341</f>
        <v>38.625</v>
      </c>
      <c r="E341" s="33">
        <f>D341/C341</f>
        <v>1</v>
      </c>
      <c r="F341" s="67"/>
      <c r="G341" s="13"/>
      <c r="H341" s="67"/>
      <c r="I341" s="13"/>
      <c r="J341" s="67"/>
      <c r="K341" s="22"/>
    </row>
    <row r="342" spans="1:11" x14ac:dyDescent="0.25">
      <c r="A342" s="43"/>
      <c r="B342" s="44" t="s">
        <v>5</v>
      </c>
      <c r="C342" s="73"/>
      <c r="D342" s="74"/>
      <c r="E342" s="13"/>
      <c r="F342" s="67"/>
      <c r="G342" s="13"/>
      <c r="H342" s="67"/>
      <c r="I342" s="13"/>
      <c r="J342" s="67"/>
      <c r="K342" s="22"/>
    </row>
    <row r="343" spans="1:11" x14ac:dyDescent="0.25">
      <c r="A343" s="43"/>
      <c r="B343" s="44" t="s">
        <v>6</v>
      </c>
      <c r="C343" s="73"/>
      <c r="D343" s="74"/>
      <c r="E343" s="13"/>
      <c r="F343" s="67"/>
      <c r="G343" s="13"/>
      <c r="H343" s="67"/>
      <c r="I343" s="13"/>
      <c r="J343" s="67"/>
      <c r="K343" s="22"/>
    </row>
    <row r="344" spans="1:11" x14ac:dyDescent="0.25">
      <c r="A344" s="43"/>
      <c r="B344" s="44" t="s">
        <v>7</v>
      </c>
      <c r="C344" s="73"/>
      <c r="D344" s="74"/>
      <c r="E344" s="13"/>
      <c r="F344" s="67"/>
      <c r="G344" s="13"/>
      <c r="H344" s="67"/>
      <c r="I344" s="13"/>
      <c r="J344" s="67"/>
      <c r="K344" s="22"/>
    </row>
    <row r="345" spans="1:11" x14ac:dyDescent="0.25">
      <c r="A345" s="43"/>
      <c r="B345" s="44" t="s">
        <v>8</v>
      </c>
      <c r="C345" s="73"/>
      <c r="D345" s="74"/>
      <c r="E345" s="13"/>
      <c r="F345" s="67"/>
      <c r="G345" s="13"/>
      <c r="H345" s="67"/>
      <c r="I345" s="13"/>
      <c r="J345" s="67"/>
      <c r="K345" s="22"/>
    </row>
    <row r="346" spans="1:11" x14ac:dyDescent="0.25">
      <c r="A346" s="68">
        <v>10</v>
      </c>
      <c r="B346" s="69" t="s">
        <v>90</v>
      </c>
      <c r="C346" s="70">
        <f>500/1000</f>
        <v>0.5</v>
      </c>
      <c r="D346" s="71">
        <f>C346</f>
        <v>0.5</v>
      </c>
      <c r="E346" s="17">
        <f>D346/C346</f>
        <v>1</v>
      </c>
      <c r="F346" s="72"/>
      <c r="G346" s="17"/>
      <c r="H346" s="72"/>
      <c r="I346" s="17"/>
      <c r="J346" s="72"/>
      <c r="K346" s="26"/>
    </row>
    <row r="347" spans="1:11" x14ac:dyDescent="0.25">
      <c r="A347" s="43"/>
      <c r="B347" s="44" t="s">
        <v>4</v>
      </c>
      <c r="C347" s="75">
        <f>500/1000</f>
        <v>0.5</v>
      </c>
      <c r="D347" s="76">
        <f>C347</f>
        <v>0.5</v>
      </c>
      <c r="E347" s="33">
        <f>D347/C347</f>
        <v>1</v>
      </c>
      <c r="F347" s="67"/>
      <c r="G347" s="13"/>
      <c r="H347" s="67"/>
      <c r="I347" s="13"/>
      <c r="J347" s="67"/>
      <c r="K347" s="22"/>
    </row>
    <row r="348" spans="1:11" x14ac:dyDescent="0.25">
      <c r="A348" s="43"/>
      <c r="B348" s="44" t="s">
        <v>5</v>
      </c>
      <c r="C348" s="73"/>
      <c r="D348" s="74"/>
      <c r="E348" s="13"/>
      <c r="F348" s="67"/>
      <c r="G348" s="13"/>
      <c r="H348" s="67"/>
      <c r="I348" s="13"/>
      <c r="J348" s="67"/>
      <c r="K348" s="22"/>
    </row>
    <row r="349" spans="1:11" x14ac:dyDescent="0.25">
      <c r="A349" s="43"/>
      <c r="B349" s="44" t="s">
        <v>6</v>
      </c>
      <c r="C349" s="73"/>
      <c r="D349" s="74"/>
      <c r="E349" s="13"/>
      <c r="F349" s="67"/>
      <c r="G349" s="13"/>
      <c r="H349" s="67"/>
      <c r="I349" s="13"/>
      <c r="J349" s="67"/>
      <c r="K349" s="22"/>
    </row>
    <row r="350" spans="1:11" x14ac:dyDescent="0.25">
      <c r="A350" s="43"/>
      <c r="B350" s="44" t="s">
        <v>7</v>
      </c>
      <c r="C350" s="73"/>
      <c r="D350" s="74"/>
      <c r="E350" s="13"/>
      <c r="F350" s="67"/>
      <c r="G350" s="13"/>
      <c r="H350" s="67"/>
      <c r="I350" s="13"/>
      <c r="J350" s="67"/>
      <c r="K350" s="22"/>
    </row>
    <row r="351" spans="1:11" x14ac:dyDescent="0.25">
      <c r="A351" s="43"/>
      <c r="B351" s="44" t="s">
        <v>8</v>
      </c>
      <c r="C351" s="73"/>
      <c r="D351" s="74"/>
      <c r="E351" s="13"/>
      <c r="F351" s="67"/>
      <c r="G351" s="13"/>
      <c r="H351" s="67"/>
      <c r="I351" s="13"/>
      <c r="J351" s="67"/>
      <c r="K351" s="22"/>
    </row>
    <row r="352" spans="1:11" x14ac:dyDescent="0.25">
      <c r="A352" s="68">
        <v>11</v>
      </c>
      <c r="B352" s="69" t="s">
        <v>91</v>
      </c>
      <c r="C352" s="70">
        <f>206000/1000</f>
        <v>206</v>
      </c>
      <c r="D352" s="71">
        <f>C352</f>
        <v>206</v>
      </c>
      <c r="E352" s="17">
        <f>D352/C352</f>
        <v>1</v>
      </c>
      <c r="F352" s="72"/>
      <c r="G352" s="17"/>
      <c r="H352" s="72"/>
      <c r="I352" s="17"/>
      <c r="J352" s="72"/>
      <c r="K352" s="26"/>
    </row>
    <row r="353" spans="1:11" x14ac:dyDescent="0.25">
      <c r="A353" s="43"/>
      <c r="B353" s="44" t="s">
        <v>4</v>
      </c>
      <c r="C353" s="73"/>
      <c r="D353" s="74"/>
      <c r="E353" s="13"/>
      <c r="F353" s="67"/>
      <c r="G353" s="13"/>
      <c r="H353" s="67"/>
      <c r="I353" s="13"/>
      <c r="J353" s="67"/>
      <c r="K353" s="22"/>
    </row>
    <row r="354" spans="1:11" x14ac:dyDescent="0.25">
      <c r="A354" s="43"/>
      <c r="B354" s="44" t="s">
        <v>5</v>
      </c>
      <c r="F354" s="67"/>
      <c r="G354" s="13"/>
      <c r="H354" s="67"/>
      <c r="I354" s="13"/>
      <c r="J354" s="67"/>
      <c r="K354" s="22"/>
    </row>
    <row r="355" spans="1:11" x14ac:dyDescent="0.25">
      <c r="A355" s="43"/>
      <c r="B355" s="44" t="s">
        <v>6</v>
      </c>
      <c r="C355" s="73"/>
      <c r="D355" s="74"/>
      <c r="E355" s="13"/>
      <c r="F355" s="67"/>
      <c r="G355" s="13"/>
      <c r="H355" s="67"/>
      <c r="I355" s="13"/>
      <c r="J355" s="67"/>
      <c r="K355" s="22"/>
    </row>
    <row r="356" spans="1:11" x14ac:dyDescent="0.25">
      <c r="A356" s="43"/>
      <c r="B356" s="44" t="s">
        <v>7</v>
      </c>
      <c r="C356" s="75">
        <f>206000/1000</f>
        <v>206</v>
      </c>
      <c r="D356" s="76">
        <f>C356</f>
        <v>206</v>
      </c>
      <c r="E356" s="33">
        <f>D356/C356</f>
        <v>1</v>
      </c>
      <c r="F356" s="67"/>
      <c r="G356" s="13"/>
      <c r="H356" s="67"/>
      <c r="I356" s="13"/>
      <c r="J356" s="67"/>
      <c r="K356" s="22"/>
    </row>
    <row r="357" spans="1:11" x14ac:dyDescent="0.25">
      <c r="A357" s="43"/>
      <c r="B357" s="44" t="s">
        <v>8</v>
      </c>
      <c r="C357" s="73"/>
      <c r="D357" s="74"/>
      <c r="E357" s="13"/>
      <c r="F357" s="67"/>
      <c r="G357" s="13"/>
      <c r="H357" s="67"/>
      <c r="I357" s="13"/>
      <c r="J357" s="67"/>
      <c r="K357" s="22"/>
    </row>
    <row r="358" spans="1:11" ht="36.75" x14ac:dyDescent="0.25">
      <c r="A358" s="68">
        <v>12</v>
      </c>
      <c r="B358" s="93" t="s">
        <v>92</v>
      </c>
      <c r="C358" s="70">
        <f>4799000/1000</f>
        <v>4799</v>
      </c>
      <c r="D358" s="71">
        <f>C358</f>
        <v>4799</v>
      </c>
      <c r="E358" s="17">
        <f>D358/C358</f>
        <v>1</v>
      </c>
      <c r="F358" s="72"/>
      <c r="G358" s="17"/>
      <c r="H358" s="72"/>
      <c r="I358" s="17"/>
      <c r="J358" s="72"/>
      <c r="K358" s="26"/>
    </row>
    <row r="359" spans="1:11" x14ac:dyDescent="0.25">
      <c r="A359" s="43"/>
      <c r="B359" s="44" t="s">
        <v>4</v>
      </c>
      <c r="C359" s="75">
        <f>4799000/1000</f>
        <v>4799</v>
      </c>
      <c r="D359" s="76">
        <f>C359</f>
        <v>4799</v>
      </c>
      <c r="E359" s="33">
        <f>D359/C359</f>
        <v>1</v>
      </c>
      <c r="F359" s="67"/>
      <c r="G359" s="13"/>
      <c r="H359" s="67"/>
      <c r="I359" s="13"/>
      <c r="J359" s="67"/>
      <c r="K359" s="22"/>
    </row>
    <row r="360" spans="1:11" x14ac:dyDescent="0.25">
      <c r="A360" s="43"/>
      <c r="B360" s="44" t="s">
        <v>5</v>
      </c>
      <c r="C360" s="73"/>
      <c r="D360" s="74"/>
      <c r="E360" s="13"/>
      <c r="F360" s="67"/>
      <c r="G360" s="13"/>
      <c r="H360" s="67"/>
      <c r="I360" s="13"/>
      <c r="J360" s="67"/>
      <c r="K360" s="22"/>
    </row>
    <row r="361" spans="1:11" x14ac:dyDescent="0.25">
      <c r="A361" s="43"/>
      <c r="B361" s="44" t="s">
        <v>6</v>
      </c>
      <c r="C361" s="73"/>
      <c r="D361" s="74"/>
      <c r="E361" s="13"/>
      <c r="F361" s="67"/>
      <c r="G361" s="13"/>
      <c r="H361" s="67"/>
      <c r="I361" s="13"/>
      <c r="J361" s="67"/>
      <c r="K361" s="22"/>
    </row>
    <row r="362" spans="1:11" x14ac:dyDescent="0.25">
      <c r="A362" s="43"/>
      <c r="B362" s="44" t="s">
        <v>7</v>
      </c>
      <c r="C362" s="73"/>
      <c r="D362" s="74"/>
      <c r="E362" s="13"/>
      <c r="F362" s="67"/>
      <c r="G362" s="13"/>
      <c r="H362" s="67"/>
      <c r="I362" s="13"/>
      <c r="J362" s="67"/>
      <c r="K362" s="22"/>
    </row>
    <row r="363" spans="1:11" x14ac:dyDescent="0.25">
      <c r="A363" s="43"/>
      <c r="B363" s="44" t="s">
        <v>8</v>
      </c>
      <c r="C363" s="73"/>
      <c r="D363" s="74"/>
      <c r="E363" s="13"/>
      <c r="F363" s="67"/>
      <c r="G363" s="13"/>
      <c r="H363" s="67"/>
      <c r="I363" s="13"/>
      <c r="J363" s="67"/>
      <c r="K363" s="22"/>
    </row>
    <row r="364" spans="1:11" x14ac:dyDescent="0.25">
      <c r="A364" s="68">
        <v>13</v>
      </c>
      <c r="B364" s="69" t="s">
        <v>93</v>
      </c>
      <c r="C364" s="70">
        <f>12800000/1000</f>
        <v>12800</v>
      </c>
      <c r="D364" s="71">
        <f>C364</f>
        <v>12800</v>
      </c>
      <c r="E364" s="17">
        <f>D364/C364</f>
        <v>1</v>
      </c>
      <c r="F364" s="72"/>
      <c r="G364" s="17"/>
      <c r="H364" s="72"/>
      <c r="I364" s="17"/>
      <c r="J364" s="72"/>
      <c r="K364" s="26"/>
    </row>
    <row r="365" spans="1:11" x14ac:dyDescent="0.25">
      <c r="A365" s="43"/>
      <c r="B365" s="44" t="s">
        <v>4</v>
      </c>
      <c r="C365" s="75">
        <f>12800000/1000</f>
        <v>12800</v>
      </c>
      <c r="D365" s="76">
        <f>C365</f>
        <v>12800</v>
      </c>
      <c r="E365" s="33">
        <f>D365/C365</f>
        <v>1</v>
      </c>
      <c r="F365" s="67"/>
      <c r="G365" s="13"/>
      <c r="H365" s="67"/>
      <c r="I365" s="13"/>
      <c r="J365" s="67"/>
      <c r="K365" s="22"/>
    </row>
    <row r="366" spans="1:11" x14ac:dyDescent="0.25">
      <c r="A366" s="43"/>
      <c r="B366" s="44" t="s">
        <v>5</v>
      </c>
      <c r="C366" s="73"/>
      <c r="D366" s="74"/>
      <c r="E366" s="13"/>
      <c r="F366" s="67"/>
      <c r="G366" s="13"/>
      <c r="H366" s="67"/>
      <c r="I366" s="13"/>
      <c r="J366" s="67"/>
      <c r="K366" s="22"/>
    </row>
    <row r="367" spans="1:11" x14ac:dyDescent="0.25">
      <c r="A367" s="43"/>
      <c r="B367" s="44" t="s">
        <v>6</v>
      </c>
      <c r="C367" s="73"/>
      <c r="D367" s="74"/>
      <c r="E367" s="13"/>
      <c r="F367" s="67"/>
      <c r="G367" s="13"/>
      <c r="H367" s="67"/>
      <c r="I367" s="13"/>
      <c r="J367" s="67"/>
      <c r="K367" s="22"/>
    </row>
    <row r="368" spans="1:11" x14ac:dyDescent="0.25">
      <c r="A368" s="43"/>
      <c r="B368" s="44" t="s">
        <v>7</v>
      </c>
      <c r="C368" s="73"/>
      <c r="D368" s="74"/>
      <c r="E368" s="13"/>
      <c r="F368" s="67"/>
      <c r="G368" s="13"/>
      <c r="H368" s="67"/>
      <c r="I368" s="13"/>
      <c r="J368" s="67"/>
      <c r="K368" s="22"/>
    </row>
    <row r="369" spans="1:11" x14ac:dyDescent="0.25">
      <c r="A369" s="43"/>
      <c r="B369" s="44" t="s">
        <v>8</v>
      </c>
      <c r="C369" s="73"/>
      <c r="D369" s="74"/>
      <c r="E369" s="13"/>
      <c r="F369" s="67"/>
      <c r="G369" s="13"/>
      <c r="H369" s="67"/>
      <c r="I369" s="13"/>
      <c r="J369" s="67"/>
      <c r="K369" s="22"/>
    </row>
    <row r="370" spans="1:11" x14ac:dyDescent="0.25">
      <c r="A370" s="68">
        <v>14</v>
      </c>
      <c r="B370" s="93" t="s">
        <v>94</v>
      </c>
      <c r="C370" s="70">
        <f>1000/1000</f>
        <v>1</v>
      </c>
      <c r="D370" s="71">
        <f>C370</f>
        <v>1</v>
      </c>
      <c r="E370" s="17">
        <f>D370/C370</f>
        <v>1</v>
      </c>
      <c r="F370" s="72"/>
      <c r="G370" s="17"/>
      <c r="H370" s="72"/>
      <c r="I370" s="17"/>
      <c r="J370" s="72"/>
      <c r="K370" s="26"/>
    </row>
    <row r="371" spans="1:11" x14ac:dyDescent="0.25">
      <c r="A371" s="43"/>
      <c r="B371" s="44" t="s">
        <v>4</v>
      </c>
      <c r="C371" s="75">
        <f>1000/1000</f>
        <v>1</v>
      </c>
      <c r="D371" s="76">
        <f>C371</f>
        <v>1</v>
      </c>
      <c r="E371" s="33">
        <f>D371/C371</f>
        <v>1</v>
      </c>
      <c r="F371" s="67"/>
      <c r="G371" s="13"/>
      <c r="H371" s="67"/>
      <c r="I371" s="13"/>
      <c r="J371" s="67"/>
      <c r="K371" s="22"/>
    </row>
    <row r="372" spans="1:11" x14ac:dyDescent="0.25">
      <c r="A372" s="43"/>
      <c r="B372" s="44" t="s">
        <v>5</v>
      </c>
      <c r="C372" s="73"/>
      <c r="D372" s="74"/>
      <c r="E372" s="13"/>
      <c r="F372" s="67"/>
      <c r="G372" s="13"/>
      <c r="H372" s="67"/>
      <c r="I372" s="13"/>
      <c r="J372" s="67"/>
      <c r="K372" s="22"/>
    </row>
    <row r="373" spans="1:11" x14ac:dyDescent="0.25">
      <c r="A373" s="43"/>
      <c r="B373" s="44" t="s">
        <v>6</v>
      </c>
      <c r="C373" s="73"/>
      <c r="D373" s="74"/>
      <c r="E373" s="13"/>
      <c r="F373" s="67"/>
      <c r="G373" s="13"/>
      <c r="H373" s="67"/>
      <c r="I373" s="13"/>
      <c r="J373" s="67"/>
      <c r="K373" s="22"/>
    </row>
    <row r="374" spans="1:11" x14ac:dyDescent="0.25">
      <c r="A374" s="43"/>
      <c r="B374" s="44" t="s">
        <v>7</v>
      </c>
      <c r="C374" s="73"/>
      <c r="D374" s="74"/>
      <c r="E374" s="13"/>
      <c r="F374" s="67"/>
      <c r="G374" s="13"/>
      <c r="H374" s="67"/>
      <c r="I374" s="13"/>
      <c r="J374" s="67"/>
      <c r="K374" s="22"/>
    </row>
    <row r="375" spans="1:11" x14ac:dyDescent="0.25">
      <c r="A375" s="43"/>
      <c r="B375" s="44" t="s">
        <v>8</v>
      </c>
      <c r="C375" s="73"/>
      <c r="D375" s="74"/>
      <c r="E375" s="13"/>
      <c r="F375" s="67"/>
      <c r="G375" s="13"/>
      <c r="H375" s="67"/>
      <c r="I375" s="13"/>
      <c r="J375" s="67"/>
      <c r="K375" s="22"/>
    </row>
    <row r="376" spans="1:11" x14ac:dyDescent="0.25">
      <c r="A376" s="68">
        <v>15</v>
      </c>
      <c r="B376" s="93" t="s">
        <v>95</v>
      </c>
      <c r="C376" s="70">
        <f>1000/1000</f>
        <v>1</v>
      </c>
      <c r="D376" s="71">
        <f>C376</f>
        <v>1</v>
      </c>
      <c r="E376" s="17">
        <f>D376/C376</f>
        <v>1</v>
      </c>
      <c r="F376" s="72"/>
      <c r="G376" s="17"/>
      <c r="H376" s="72"/>
      <c r="I376" s="17"/>
      <c r="J376" s="72"/>
      <c r="K376" s="26"/>
    </row>
    <row r="377" spans="1:11" x14ac:dyDescent="0.25">
      <c r="A377" s="43"/>
      <c r="B377" s="44" t="s">
        <v>4</v>
      </c>
      <c r="C377" s="75">
        <f>1000/1000</f>
        <v>1</v>
      </c>
      <c r="D377" s="76">
        <f>C377</f>
        <v>1</v>
      </c>
      <c r="E377" s="33">
        <f>D377/C377</f>
        <v>1</v>
      </c>
      <c r="F377" s="67"/>
      <c r="G377" s="13"/>
      <c r="H377" s="67"/>
      <c r="I377" s="13"/>
      <c r="J377" s="67"/>
      <c r="K377" s="22"/>
    </row>
    <row r="378" spans="1:11" x14ac:dyDescent="0.25">
      <c r="A378" s="43"/>
      <c r="B378" s="44" t="s">
        <v>5</v>
      </c>
      <c r="C378" s="73"/>
      <c r="D378" s="74"/>
      <c r="E378" s="13"/>
      <c r="F378" s="67"/>
      <c r="G378" s="13"/>
      <c r="H378" s="67"/>
      <c r="I378" s="13"/>
      <c r="J378" s="67"/>
      <c r="K378" s="22"/>
    </row>
    <row r="379" spans="1:11" x14ac:dyDescent="0.25">
      <c r="A379" s="43"/>
      <c r="B379" s="44" t="s">
        <v>6</v>
      </c>
      <c r="C379" s="73"/>
      <c r="D379" s="74"/>
      <c r="E379" s="13"/>
      <c r="F379" s="67"/>
      <c r="G379" s="13"/>
      <c r="H379" s="67"/>
      <c r="I379" s="13"/>
      <c r="J379" s="67"/>
      <c r="K379" s="22"/>
    </row>
    <row r="380" spans="1:11" x14ac:dyDescent="0.25">
      <c r="A380" s="43"/>
      <c r="B380" s="44" t="s">
        <v>7</v>
      </c>
      <c r="C380" s="73"/>
      <c r="D380" s="74"/>
      <c r="E380" s="13"/>
      <c r="F380" s="67"/>
      <c r="G380" s="13"/>
      <c r="H380" s="67"/>
      <c r="I380" s="13"/>
      <c r="J380" s="67"/>
      <c r="K380" s="22"/>
    </row>
    <row r="381" spans="1:11" x14ac:dyDescent="0.25">
      <c r="A381" s="43"/>
      <c r="B381" s="44" t="s">
        <v>8</v>
      </c>
      <c r="C381" s="73"/>
      <c r="D381" s="74"/>
      <c r="E381" s="13"/>
      <c r="F381" s="67"/>
      <c r="G381" s="13"/>
      <c r="H381" s="67"/>
      <c r="I381" s="13"/>
      <c r="J381" s="67"/>
      <c r="K381" s="22"/>
    </row>
    <row r="382" spans="1:11" ht="24.75" x14ac:dyDescent="0.25">
      <c r="A382" s="68">
        <v>16</v>
      </c>
      <c r="B382" s="93" t="s">
        <v>96</v>
      </c>
      <c r="C382" s="70">
        <f>1000/1000</f>
        <v>1</v>
      </c>
      <c r="D382" s="71">
        <f>C382</f>
        <v>1</v>
      </c>
      <c r="E382" s="17">
        <f>D382/C382</f>
        <v>1</v>
      </c>
      <c r="F382" s="72"/>
      <c r="G382" s="17"/>
      <c r="H382" s="72"/>
      <c r="I382" s="17"/>
      <c r="J382" s="72"/>
      <c r="K382" s="26"/>
    </row>
    <row r="383" spans="1:11" x14ac:dyDescent="0.25">
      <c r="A383" s="43"/>
      <c r="B383" s="44" t="s">
        <v>4</v>
      </c>
      <c r="C383" s="75">
        <f>1000/1000</f>
        <v>1</v>
      </c>
      <c r="D383" s="76">
        <f>C383</f>
        <v>1</v>
      </c>
      <c r="E383" s="33">
        <f>D383/C383</f>
        <v>1</v>
      </c>
      <c r="F383" s="67"/>
      <c r="G383" s="13"/>
      <c r="H383" s="67"/>
      <c r="I383" s="13"/>
      <c r="J383" s="67"/>
      <c r="K383" s="22"/>
    </row>
    <row r="384" spans="1:11" x14ac:dyDescent="0.25">
      <c r="A384" s="43"/>
      <c r="B384" s="44" t="s">
        <v>5</v>
      </c>
      <c r="C384" s="73"/>
      <c r="D384" s="74"/>
      <c r="E384" s="13"/>
      <c r="F384" s="67"/>
      <c r="G384" s="13"/>
      <c r="H384" s="67"/>
      <c r="I384" s="13"/>
      <c r="J384" s="67"/>
      <c r="K384" s="22"/>
    </row>
    <row r="385" spans="1:11" x14ac:dyDescent="0.25">
      <c r="A385" s="43"/>
      <c r="B385" s="44" t="s">
        <v>6</v>
      </c>
      <c r="C385" s="73"/>
      <c r="D385" s="74"/>
      <c r="E385" s="13"/>
      <c r="F385" s="67"/>
      <c r="G385" s="13"/>
      <c r="H385" s="67"/>
      <c r="I385" s="13"/>
      <c r="J385" s="67"/>
      <c r="K385" s="22"/>
    </row>
    <row r="386" spans="1:11" x14ac:dyDescent="0.25">
      <c r="A386" s="43"/>
      <c r="B386" s="44" t="s">
        <v>7</v>
      </c>
      <c r="C386" s="73"/>
      <c r="D386" s="74"/>
      <c r="E386" s="13"/>
      <c r="F386" s="67"/>
      <c r="G386" s="13"/>
      <c r="H386" s="67"/>
      <c r="I386" s="13"/>
      <c r="J386" s="67"/>
      <c r="K386" s="22"/>
    </row>
    <row r="387" spans="1:11" x14ac:dyDescent="0.25">
      <c r="A387" s="43"/>
      <c r="B387" s="44" t="s">
        <v>8</v>
      </c>
      <c r="C387" s="73"/>
      <c r="D387" s="74"/>
      <c r="E387" s="13"/>
      <c r="F387" s="67"/>
      <c r="G387" s="13"/>
      <c r="H387" s="67"/>
      <c r="I387" s="13"/>
      <c r="J387" s="67"/>
      <c r="K387" s="22"/>
    </row>
    <row r="388" spans="1:11" x14ac:dyDescent="0.25">
      <c r="A388" s="68">
        <v>17</v>
      </c>
      <c r="B388" s="93" t="s">
        <v>97</v>
      </c>
      <c r="C388" s="70">
        <f>1000/1000</f>
        <v>1</v>
      </c>
      <c r="D388" s="71">
        <f>C388</f>
        <v>1</v>
      </c>
      <c r="E388" s="17">
        <f>D388/C388</f>
        <v>1</v>
      </c>
      <c r="F388" s="72"/>
      <c r="G388" s="17"/>
      <c r="H388" s="72"/>
      <c r="I388" s="17"/>
      <c r="J388" s="72"/>
      <c r="K388" s="26"/>
    </row>
    <row r="389" spans="1:11" x14ac:dyDescent="0.25">
      <c r="A389" s="43"/>
      <c r="B389" s="44" t="s">
        <v>4</v>
      </c>
      <c r="C389" s="75">
        <f>1000/1000</f>
        <v>1</v>
      </c>
      <c r="D389" s="76">
        <f>C389</f>
        <v>1</v>
      </c>
      <c r="E389" s="33">
        <f>D389/C389</f>
        <v>1</v>
      </c>
      <c r="F389" s="67"/>
      <c r="G389" s="13"/>
      <c r="H389" s="67"/>
      <c r="I389" s="13"/>
      <c r="J389" s="67"/>
      <c r="K389" s="22"/>
    </row>
    <row r="390" spans="1:11" x14ac:dyDescent="0.25">
      <c r="A390" s="43"/>
      <c r="B390" s="44" t="s">
        <v>5</v>
      </c>
      <c r="C390" s="73"/>
      <c r="D390" s="74"/>
      <c r="E390" s="13"/>
      <c r="F390" s="67"/>
      <c r="G390" s="13"/>
      <c r="H390" s="67"/>
      <c r="I390" s="13"/>
      <c r="J390" s="67"/>
      <c r="K390" s="22"/>
    </row>
    <row r="391" spans="1:11" x14ac:dyDescent="0.25">
      <c r="A391" s="43"/>
      <c r="B391" s="44" t="s">
        <v>6</v>
      </c>
      <c r="C391" s="73"/>
      <c r="D391" s="74"/>
      <c r="E391" s="13"/>
      <c r="F391" s="67"/>
      <c r="G391" s="13"/>
      <c r="H391" s="67"/>
      <c r="I391" s="13"/>
      <c r="J391" s="67"/>
      <c r="K391" s="22"/>
    </row>
    <row r="392" spans="1:11" x14ac:dyDescent="0.25">
      <c r="A392" s="43"/>
      <c r="B392" s="44" t="s">
        <v>7</v>
      </c>
      <c r="C392" s="73"/>
      <c r="D392" s="74"/>
      <c r="E392" s="13"/>
      <c r="F392" s="67"/>
      <c r="G392" s="13"/>
      <c r="H392" s="67"/>
      <c r="I392" s="13"/>
      <c r="J392" s="67"/>
      <c r="K392" s="22"/>
    </row>
    <row r="393" spans="1:11" x14ac:dyDescent="0.25">
      <c r="A393" s="43"/>
      <c r="B393" s="44" t="s">
        <v>8</v>
      </c>
      <c r="C393" s="73"/>
      <c r="D393" s="74"/>
      <c r="E393" s="13"/>
      <c r="F393" s="67"/>
      <c r="G393" s="13"/>
      <c r="H393" s="67"/>
      <c r="I393" s="13"/>
      <c r="J393" s="67"/>
      <c r="K393" s="22"/>
    </row>
    <row r="394" spans="1:11" x14ac:dyDescent="0.25">
      <c r="A394" s="68">
        <v>18</v>
      </c>
      <c r="B394" s="93" t="s">
        <v>98</v>
      </c>
      <c r="C394" s="70">
        <f>1000/1000</f>
        <v>1</v>
      </c>
      <c r="D394" s="71">
        <f>C394</f>
        <v>1</v>
      </c>
      <c r="E394" s="17">
        <f>D394/C394</f>
        <v>1</v>
      </c>
      <c r="F394" s="72"/>
      <c r="G394" s="17"/>
      <c r="H394" s="72"/>
      <c r="I394" s="17"/>
      <c r="J394" s="72"/>
      <c r="K394" s="26"/>
    </row>
    <row r="395" spans="1:11" x14ac:dyDescent="0.25">
      <c r="A395" s="43"/>
      <c r="B395" s="44" t="s">
        <v>4</v>
      </c>
      <c r="C395" s="75">
        <f>1000/1000</f>
        <v>1</v>
      </c>
      <c r="D395" s="76">
        <f>C395</f>
        <v>1</v>
      </c>
      <c r="E395" s="33">
        <f>D395/C395</f>
        <v>1</v>
      </c>
      <c r="F395" s="67"/>
      <c r="G395" s="13"/>
      <c r="H395" s="67"/>
      <c r="I395" s="13"/>
      <c r="J395" s="67"/>
      <c r="K395" s="22"/>
    </row>
    <row r="396" spans="1:11" x14ac:dyDescent="0.25">
      <c r="A396" s="43"/>
      <c r="B396" s="44" t="s">
        <v>5</v>
      </c>
      <c r="C396" s="73"/>
      <c r="D396" s="74"/>
      <c r="E396" s="13"/>
      <c r="F396" s="67"/>
      <c r="G396" s="13"/>
      <c r="H396" s="67"/>
      <c r="I396" s="13"/>
      <c r="J396" s="67"/>
      <c r="K396" s="22"/>
    </row>
    <row r="397" spans="1:11" x14ac:dyDescent="0.25">
      <c r="A397" s="43"/>
      <c r="B397" s="44" t="s">
        <v>6</v>
      </c>
      <c r="C397" s="73"/>
      <c r="D397" s="74"/>
      <c r="E397" s="13"/>
      <c r="F397" s="67"/>
      <c r="G397" s="13"/>
      <c r="H397" s="67"/>
      <c r="I397" s="13"/>
      <c r="J397" s="67"/>
      <c r="K397" s="22"/>
    </row>
    <row r="398" spans="1:11" x14ac:dyDescent="0.25">
      <c r="A398" s="43"/>
      <c r="B398" s="44" t="s">
        <v>7</v>
      </c>
      <c r="C398" s="73"/>
      <c r="D398" s="74"/>
      <c r="E398" s="13"/>
      <c r="F398" s="67"/>
      <c r="G398" s="13"/>
      <c r="H398" s="67"/>
      <c r="I398" s="13"/>
      <c r="J398" s="67"/>
      <c r="K398" s="22"/>
    </row>
    <row r="399" spans="1:11" x14ac:dyDescent="0.25">
      <c r="A399" s="43"/>
      <c r="B399" s="44" t="s">
        <v>8</v>
      </c>
      <c r="C399" s="73"/>
      <c r="D399" s="74"/>
      <c r="E399" s="13"/>
      <c r="F399" s="67"/>
      <c r="G399" s="13"/>
      <c r="H399" s="67"/>
      <c r="I399" s="13"/>
      <c r="J399" s="67"/>
      <c r="K399" s="22"/>
    </row>
    <row r="400" spans="1:11" ht="24.75" x14ac:dyDescent="0.25">
      <c r="A400" s="68">
        <v>19</v>
      </c>
      <c r="B400" s="93" t="s">
        <v>99</v>
      </c>
      <c r="C400" s="70">
        <f>1000/1000</f>
        <v>1</v>
      </c>
      <c r="D400" s="71">
        <f>C400</f>
        <v>1</v>
      </c>
      <c r="E400" s="17">
        <f>D400/C400</f>
        <v>1</v>
      </c>
      <c r="F400" s="72"/>
      <c r="G400" s="17"/>
      <c r="H400" s="72"/>
      <c r="I400" s="17"/>
      <c r="J400" s="72"/>
      <c r="K400" s="26"/>
    </row>
    <row r="401" spans="1:11" x14ac:dyDescent="0.25">
      <c r="A401" s="43"/>
      <c r="B401" s="44" t="s">
        <v>4</v>
      </c>
      <c r="C401" s="75">
        <f>1000/1000</f>
        <v>1</v>
      </c>
      <c r="D401" s="76">
        <f>C401</f>
        <v>1</v>
      </c>
      <c r="E401" s="33">
        <f>D401/C401</f>
        <v>1</v>
      </c>
      <c r="F401" s="67"/>
      <c r="G401" s="13"/>
      <c r="H401" s="67"/>
      <c r="I401" s="13"/>
      <c r="J401" s="67"/>
      <c r="K401" s="22"/>
    </row>
    <row r="402" spans="1:11" x14ac:dyDescent="0.25">
      <c r="A402" s="43"/>
      <c r="B402" s="44" t="s">
        <v>5</v>
      </c>
      <c r="C402" s="73"/>
      <c r="D402" s="74"/>
      <c r="E402" s="13"/>
      <c r="F402" s="67"/>
      <c r="G402" s="13"/>
      <c r="H402" s="67"/>
      <c r="I402" s="13"/>
      <c r="J402" s="67"/>
      <c r="K402" s="22"/>
    </row>
    <row r="403" spans="1:11" x14ac:dyDescent="0.25">
      <c r="A403" s="43"/>
      <c r="B403" s="44" t="s">
        <v>6</v>
      </c>
      <c r="C403" s="73"/>
      <c r="D403" s="74"/>
      <c r="E403" s="13"/>
      <c r="F403" s="67"/>
      <c r="G403" s="13"/>
      <c r="H403" s="67"/>
      <c r="I403" s="13"/>
      <c r="J403" s="67"/>
      <c r="K403" s="22"/>
    </row>
    <row r="404" spans="1:11" x14ac:dyDescent="0.25">
      <c r="A404" s="43"/>
      <c r="B404" s="44" t="s">
        <v>7</v>
      </c>
      <c r="C404" s="73"/>
      <c r="D404" s="74"/>
      <c r="E404" s="13"/>
      <c r="F404" s="67"/>
      <c r="G404" s="13"/>
      <c r="H404" s="67"/>
      <c r="I404" s="13"/>
      <c r="J404" s="67"/>
      <c r="K404" s="22"/>
    </row>
    <row r="405" spans="1:11" x14ac:dyDescent="0.25">
      <c r="A405" s="43"/>
      <c r="B405" s="44" t="s">
        <v>8</v>
      </c>
      <c r="C405" s="73"/>
      <c r="D405" s="74"/>
      <c r="E405" s="13"/>
      <c r="F405" s="67"/>
      <c r="G405" s="13"/>
      <c r="H405" s="67"/>
      <c r="I405" s="13"/>
      <c r="J405" s="67"/>
      <c r="K405" s="22"/>
    </row>
    <row r="406" spans="1:11" x14ac:dyDescent="0.25">
      <c r="A406" s="68">
        <v>20</v>
      </c>
      <c r="B406" s="93" t="s">
        <v>100</v>
      </c>
      <c r="C406" s="70">
        <f>1000/1000</f>
        <v>1</v>
      </c>
      <c r="D406" s="71">
        <f>C406</f>
        <v>1</v>
      </c>
      <c r="E406" s="17">
        <f>D406/C406</f>
        <v>1</v>
      </c>
      <c r="F406" s="72"/>
      <c r="G406" s="17"/>
      <c r="H406" s="72"/>
      <c r="I406" s="17"/>
      <c r="J406" s="72"/>
      <c r="K406" s="26"/>
    </row>
    <row r="407" spans="1:11" x14ac:dyDescent="0.25">
      <c r="A407" s="43"/>
      <c r="B407" s="44" t="s">
        <v>4</v>
      </c>
      <c r="C407" s="75">
        <f>1000/1000</f>
        <v>1</v>
      </c>
      <c r="D407" s="76">
        <f>C407</f>
        <v>1</v>
      </c>
      <c r="E407" s="33">
        <f>D407/C407</f>
        <v>1</v>
      </c>
      <c r="F407" s="67"/>
      <c r="G407" s="13"/>
      <c r="H407" s="67"/>
      <c r="I407" s="13"/>
      <c r="J407" s="67"/>
      <c r="K407" s="22"/>
    </row>
    <row r="408" spans="1:11" x14ac:dyDescent="0.25">
      <c r="A408" s="43"/>
      <c r="B408" s="44" t="s">
        <v>5</v>
      </c>
      <c r="C408" s="73"/>
      <c r="D408" s="74"/>
      <c r="E408" s="13"/>
      <c r="F408" s="67"/>
      <c r="G408" s="13"/>
      <c r="H408" s="67"/>
      <c r="I408" s="13"/>
      <c r="J408" s="67"/>
      <c r="K408" s="22"/>
    </row>
    <row r="409" spans="1:11" x14ac:dyDescent="0.25">
      <c r="A409" s="43"/>
      <c r="B409" s="44" t="s">
        <v>6</v>
      </c>
      <c r="C409" s="73"/>
      <c r="D409" s="74"/>
      <c r="E409" s="13"/>
      <c r="F409" s="67"/>
      <c r="G409" s="13"/>
      <c r="H409" s="67"/>
      <c r="I409" s="13"/>
      <c r="J409" s="67"/>
      <c r="K409" s="22"/>
    </row>
    <row r="410" spans="1:11" x14ac:dyDescent="0.25">
      <c r="A410" s="43"/>
      <c r="B410" s="44" t="s">
        <v>7</v>
      </c>
      <c r="C410" s="73"/>
      <c r="D410" s="74"/>
      <c r="E410" s="13"/>
      <c r="F410" s="67"/>
      <c r="G410" s="13"/>
      <c r="H410" s="67"/>
      <c r="I410" s="13"/>
      <c r="J410" s="67"/>
      <c r="K410" s="22"/>
    </row>
    <row r="411" spans="1:11" x14ac:dyDescent="0.25">
      <c r="A411" s="43"/>
      <c r="B411" s="44" t="s">
        <v>8</v>
      </c>
      <c r="C411" s="73"/>
      <c r="D411" s="74"/>
      <c r="E411" s="13"/>
      <c r="F411" s="67"/>
      <c r="G411" s="13"/>
      <c r="H411" s="67"/>
      <c r="I411" s="13"/>
      <c r="J411" s="67"/>
      <c r="K411" s="22"/>
    </row>
    <row r="412" spans="1:11" x14ac:dyDescent="0.25">
      <c r="A412" s="68">
        <v>21</v>
      </c>
      <c r="B412" s="93" t="s">
        <v>101</v>
      </c>
      <c r="C412" s="70">
        <f>1000/1000</f>
        <v>1</v>
      </c>
      <c r="D412" s="71">
        <f>C412</f>
        <v>1</v>
      </c>
      <c r="E412" s="17">
        <f>D412/C412</f>
        <v>1</v>
      </c>
      <c r="F412" s="72"/>
      <c r="G412" s="17"/>
      <c r="H412" s="72"/>
      <c r="I412" s="17"/>
      <c r="J412" s="72"/>
      <c r="K412" s="26"/>
    </row>
    <row r="413" spans="1:11" x14ac:dyDescent="0.25">
      <c r="A413" s="43"/>
      <c r="B413" s="44" t="s">
        <v>4</v>
      </c>
      <c r="C413" s="75">
        <f>1000/1000</f>
        <v>1</v>
      </c>
      <c r="D413" s="76">
        <f>C413</f>
        <v>1</v>
      </c>
      <c r="E413" s="33">
        <f>D413/C413</f>
        <v>1</v>
      </c>
      <c r="F413" s="67"/>
      <c r="G413" s="13"/>
      <c r="H413" s="67"/>
      <c r="I413" s="13"/>
      <c r="J413" s="67"/>
      <c r="K413" s="22"/>
    </row>
    <row r="414" spans="1:11" x14ac:dyDescent="0.25">
      <c r="A414" s="43"/>
      <c r="B414" s="44" t="s">
        <v>5</v>
      </c>
      <c r="C414" s="73"/>
      <c r="D414" s="74"/>
      <c r="E414" s="13"/>
      <c r="F414" s="67"/>
      <c r="G414" s="13"/>
      <c r="H414" s="67"/>
      <c r="I414" s="13"/>
      <c r="J414" s="67"/>
      <c r="K414" s="22"/>
    </row>
    <row r="415" spans="1:11" x14ac:dyDescent="0.25">
      <c r="A415" s="43"/>
      <c r="B415" s="44" t="s">
        <v>6</v>
      </c>
      <c r="C415" s="73"/>
      <c r="D415" s="74"/>
      <c r="E415" s="13"/>
      <c r="F415" s="67"/>
      <c r="G415" s="13"/>
      <c r="H415" s="67"/>
      <c r="I415" s="13"/>
      <c r="J415" s="67"/>
      <c r="K415" s="22"/>
    </row>
    <row r="416" spans="1:11" x14ac:dyDescent="0.25">
      <c r="A416" s="43"/>
      <c r="B416" s="44" t="s">
        <v>7</v>
      </c>
      <c r="C416" s="73"/>
      <c r="D416" s="74"/>
      <c r="E416" s="13"/>
      <c r="F416" s="67"/>
      <c r="G416" s="13"/>
      <c r="H416" s="67"/>
      <c r="I416" s="13"/>
      <c r="J416" s="67"/>
      <c r="K416" s="22"/>
    </row>
    <row r="417" spans="1:11" x14ac:dyDescent="0.25">
      <c r="A417" s="43"/>
      <c r="B417" s="44" t="s">
        <v>8</v>
      </c>
      <c r="C417" s="73"/>
      <c r="D417" s="74"/>
      <c r="E417" s="13"/>
      <c r="F417" s="67"/>
      <c r="G417" s="13"/>
      <c r="H417" s="67"/>
      <c r="I417" s="13"/>
      <c r="J417" s="67"/>
      <c r="K417" s="22"/>
    </row>
    <row r="418" spans="1:11" x14ac:dyDescent="0.25">
      <c r="A418" s="68">
        <v>22</v>
      </c>
      <c r="B418" s="69" t="s">
        <v>102</v>
      </c>
      <c r="C418" s="70">
        <f>1000/1000</f>
        <v>1</v>
      </c>
      <c r="D418" s="71">
        <f>C418</f>
        <v>1</v>
      </c>
      <c r="E418" s="17">
        <f>D418/C418</f>
        <v>1</v>
      </c>
      <c r="F418" s="72"/>
      <c r="G418" s="17"/>
      <c r="H418" s="72"/>
      <c r="I418" s="17"/>
      <c r="J418" s="72"/>
      <c r="K418" s="26"/>
    </row>
    <row r="419" spans="1:11" x14ac:dyDescent="0.25">
      <c r="A419" s="43"/>
      <c r="B419" s="44" t="s">
        <v>4</v>
      </c>
      <c r="C419" s="75">
        <f>1000/1000</f>
        <v>1</v>
      </c>
      <c r="D419" s="76">
        <f>C419</f>
        <v>1</v>
      </c>
      <c r="E419" s="33">
        <f>D419/C419</f>
        <v>1</v>
      </c>
      <c r="F419" s="67"/>
      <c r="G419" s="13"/>
      <c r="H419" s="67"/>
      <c r="I419" s="13"/>
      <c r="J419" s="67"/>
      <c r="K419" s="22"/>
    </row>
    <row r="420" spans="1:11" x14ac:dyDescent="0.25">
      <c r="A420" s="43"/>
      <c r="B420" s="44" t="s">
        <v>5</v>
      </c>
      <c r="C420" s="73"/>
      <c r="D420" s="74"/>
      <c r="E420" s="13"/>
      <c r="F420" s="67"/>
      <c r="G420" s="13"/>
      <c r="H420" s="67"/>
      <c r="I420" s="13"/>
      <c r="J420" s="67"/>
      <c r="K420" s="22"/>
    </row>
    <row r="421" spans="1:11" x14ac:dyDescent="0.25">
      <c r="A421" s="43"/>
      <c r="B421" s="44" t="s">
        <v>6</v>
      </c>
      <c r="C421" s="73"/>
      <c r="D421" s="74"/>
      <c r="E421" s="13"/>
      <c r="F421" s="67"/>
      <c r="G421" s="13"/>
      <c r="H421" s="67"/>
      <c r="I421" s="13"/>
      <c r="J421" s="67"/>
      <c r="K421" s="22"/>
    </row>
    <row r="422" spans="1:11" x14ac:dyDescent="0.25">
      <c r="A422" s="43"/>
      <c r="B422" s="44" t="s">
        <v>7</v>
      </c>
      <c r="C422" s="73"/>
      <c r="D422" s="74"/>
      <c r="E422" s="13"/>
      <c r="F422" s="67"/>
      <c r="G422" s="13"/>
      <c r="H422" s="67"/>
      <c r="I422" s="13"/>
      <c r="J422" s="67"/>
      <c r="K422" s="22"/>
    </row>
    <row r="423" spans="1:11" x14ac:dyDescent="0.25">
      <c r="A423" s="43"/>
      <c r="B423" s="44" t="s">
        <v>8</v>
      </c>
      <c r="C423" s="73"/>
      <c r="D423" s="74"/>
      <c r="E423" s="13"/>
      <c r="F423" s="67"/>
      <c r="G423" s="13"/>
      <c r="H423" s="67"/>
      <c r="I423" s="13"/>
      <c r="J423" s="67"/>
      <c r="K423" s="22"/>
    </row>
    <row r="424" spans="1:11" x14ac:dyDescent="0.25">
      <c r="A424" s="68">
        <v>23</v>
      </c>
      <c r="B424" s="93" t="s">
        <v>103</v>
      </c>
      <c r="C424" s="70">
        <f>1000/1000</f>
        <v>1</v>
      </c>
      <c r="D424" s="71">
        <f>C424</f>
        <v>1</v>
      </c>
      <c r="E424" s="17">
        <f>D424/C424</f>
        <v>1</v>
      </c>
      <c r="F424" s="72"/>
      <c r="G424" s="17"/>
      <c r="H424" s="72"/>
      <c r="I424" s="17"/>
      <c r="J424" s="72"/>
      <c r="K424" s="26"/>
    </row>
    <row r="425" spans="1:11" x14ac:dyDescent="0.25">
      <c r="A425" s="43"/>
      <c r="B425" s="44" t="s">
        <v>4</v>
      </c>
      <c r="C425" s="75">
        <f>1000/1000</f>
        <v>1</v>
      </c>
      <c r="D425" s="76">
        <f>C425</f>
        <v>1</v>
      </c>
      <c r="E425" s="33">
        <f>D425/C425</f>
        <v>1</v>
      </c>
      <c r="F425" s="67"/>
      <c r="G425" s="13"/>
      <c r="H425" s="67"/>
      <c r="I425" s="13"/>
      <c r="J425" s="67"/>
      <c r="K425" s="22"/>
    </row>
    <row r="426" spans="1:11" x14ac:dyDescent="0.25">
      <c r="A426" s="43"/>
      <c r="B426" s="44" t="s">
        <v>5</v>
      </c>
      <c r="C426" s="73"/>
      <c r="D426" s="74"/>
      <c r="E426" s="13"/>
      <c r="F426" s="67"/>
      <c r="G426" s="13"/>
      <c r="H426" s="67"/>
      <c r="I426" s="13"/>
      <c r="J426" s="67"/>
      <c r="K426" s="22"/>
    </row>
    <row r="427" spans="1:11" x14ac:dyDescent="0.25">
      <c r="A427" s="43"/>
      <c r="B427" s="44" t="s">
        <v>6</v>
      </c>
      <c r="C427" s="73"/>
      <c r="D427" s="74"/>
      <c r="E427" s="13"/>
      <c r="F427" s="67"/>
      <c r="G427" s="13"/>
      <c r="H427" s="67"/>
      <c r="I427" s="13"/>
      <c r="J427" s="67"/>
      <c r="K427" s="22"/>
    </row>
    <row r="428" spans="1:11" x14ac:dyDescent="0.25">
      <c r="A428" s="43"/>
      <c r="B428" s="44" t="s">
        <v>7</v>
      </c>
      <c r="C428" s="73"/>
      <c r="D428" s="74"/>
      <c r="E428" s="13"/>
      <c r="F428" s="67"/>
      <c r="G428" s="13"/>
      <c r="H428" s="67"/>
      <c r="I428" s="13"/>
      <c r="J428" s="67"/>
      <c r="K428" s="22"/>
    </row>
    <row r="429" spans="1:11" x14ac:dyDescent="0.25">
      <c r="A429" s="43"/>
      <c r="B429" s="44" t="s">
        <v>8</v>
      </c>
      <c r="C429" s="73"/>
      <c r="D429" s="74"/>
      <c r="E429" s="13"/>
      <c r="F429" s="67"/>
      <c r="G429" s="13"/>
      <c r="H429" s="67"/>
      <c r="I429" s="13"/>
      <c r="J429" s="67"/>
      <c r="K429" s="22"/>
    </row>
    <row r="430" spans="1:11" x14ac:dyDescent="0.25">
      <c r="A430" s="68">
        <v>24</v>
      </c>
      <c r="B430" s="69" t="s">
        <v>104</v>
      </c>
      <c r="C430" s="70">
        <f>1000/1000</f>
        <v>1</v>
      </c>
      <c r="D430" s="71">
        <f>C430</f>
        <v>1</v>
      </c>
      <c r="E430" s="17">
        <f>D430/C430</f>
        <v>1</v>
      </c>
      <c r="F430" s="72"/>
      <c r="G430" s="17"/>
      <c r="H430" s="72"/>
      <c r="I430" s="17"/>
      <c r="J430" s="72"/>
      <c r="K430" s="26"/>
    </row>
    <row r="431" spans="1:11" x14ac:dyDescent="0.25">
      <c r="A431" s="43"/>
      <c r="B431" s="44" t="s">
        <v>4</v>
      </c>
      <c r="C431" s="75">
        <f>1000/1000</f>
        <v>1</v>
      </c>
      <c r="D431" s="76">
        <f>C431</f>
        <v>1</v>
      </c>
      <c r="E431" s="33">
        <f>D431/C431</f>
        <v>1</v>
      </c>
      <c r="F431" s="67"/>
      <c r="G431" s="13"/>
      <c r="H431" s="67"/>
      <c r="I431" s="13"/>
      <c r="J431" s="67"/>
      <c r="K431" s="22"/>
    </row>
    <row r="432" spans="1:11" x14ac:dyDescent="0.25">
      <c r="A432" s="43"/>
      <c r="B432" s="44" t="s">
        <v>5</v>
      </c>
      <c r="C432" s="73"/>
      <c r="D432" s="74"/>
      <c r="E432" s="13"/>
      <c r="F432" s="67"/>
      <c r="G432" s="13"/>
      <c r="H432" s="67"/>
      <c r="I432" s="13"/>
      <c r="J432" s="67"/>
      <c r="K432" s="22"/>
    </row>
    <row r="433" spans="1:11" x14ac:dyDescent="0.25">
      <c r="A433" s="43"/>
      <c r="B433" s="44" t="s">
        <v>6</v>
      </c>
      <c r="C433" s="73"/>
      <c r="D433" s="74"/>
      <c r="E433" s="13"/>
      <c r="F433" s="67"/>
      <c r="G433" s="13"/>
      <c r="H433" s="67"/>
      <c r="I433" s="13"/>
      <c r="J433" s="67"/>
      <c r="K433" s="22"/>
    </row>
    <row r="434" spans="1:11" x14ac:dyDescent="0.25">
      <c r="A434" s="43"/>
      <c r="B434" s="44" t="s">
        <v>7</v>
      </c>
      <c r="C434" s="73"/>
      <c r="D434" s="74"/>
      <c r="E434" s="13"/>
      <c r="F434" s="67"/>
      <c r="G434" s="13"/>
      <c r="H434" s="67"/>
      <c r="I434" s="13"/>
      <c r="J434" s="67"/>
      <c r="K434" s="22"/>
    </row>
    <row r="435" spans="1:11" x14ac:dyDescent="0.25">
      <c r="A435" s="43"/>
      <c r="B435" s="44" t="s">
        <v>8</v>
      </c>
      <c r="C435" s="73"/>
      <c r="D435" s="74"/>
      <c r="E435" s="13"/>
      <c r="F435" s="67"/>
      <c r="G435" s="13"/>
      <c r="H435" s="67"/>
      <c r="I435" s="13"/>
      <c r="J435" s="67"/>
      <c r="K435" s="22"/>
    </row>
    <row r="436" spans="1:11" x14ac:dyDescent="0.25">
      <c r="A436" s="68">
        <v>25</v>
      </c>
      <c r="B436" s="69" t="s">
        <v>105</v>
      </c>
      <c r="C436" s="70">
        <f>1000/1000</f>
        <v>1</v>
      </c>
      <c r="D436" s="71">
        <f>C436</f>
        <v>1</v>
      </c>
      <c r="E436" s="17">
        <f>D436/C436</f>
        <v>1</v>
      </c>
      <c r="F436" s="72"/>
      <c r="G436" s="17"/>
      <c r="H436" s="72"/>
      <c r="I436" s="17"/>
      <c r="J436" s="72"/>
      <c r="K436" s="26"/>
    </row>
    <row r="437" spans="1:11" x14ac:dyDescent="0.25">
      <c r="A437" s="43"/>
      <c r="B437" s="44" t="s">
        <v>4</v>
      </c>
      <c r="C437" s="75">
        <f>1000/1000</f>
        <v>1</v>
      </c>
      <c r="D437" s="76">
        <f>C437</f>
        <v>1</v>
      </c>
      <c r="E437" s="33">
        <f>D437/C437</f>
        <v>1</v>
      </c>
      <c r="F437" s="67"/>
      <c r="G437" s="13"/>
      <c r="H437" s="67"/>
      <c r="I437" s="13"/>
      <c r="J437" s="67"/>
      <c r="K437" s="22"/>
    </row>
    <row r="438" spans="1:11" x14ac:dyDescent="0.25">
      <c r="A438" s="43"/>
      <c r="B438" s="44" t="s">
        <v>5</v>
      </c>
      <c r="C438" s="73"/>
      <c r="D438" s="74"/>
      <c r="E438" s="13"/>
      <c r="F438" s="67"/>
      <c r="G438" s="13"/>
      <c r="H438" s="67"/>
      <c r="I438" s="13"/>
      <c r="J438" s="67"/>
      <c r="K438" s="22"/>
    </row>
    <row r="439" spans="1:11" x14ac:dyDescent="0.25">
      <c r="A439" s="43"/>
      <c r="B439" s="44" t="s">
        <v>6</v>
      </c>
      <c r="C439" s="73"/>
      <c r="D439" s="74"/>
      <c r="E439" s="13"/>
      <c r="F439" s="67"/>
      <c r="G439" s="13"/>
      <c r="H439" s="67"/>
      <c r="I439" s="13"/>
      <c r="J439" s="67"/>
      <c r="K439" s="22"/>
    </row>
    <row r="440" spans="1:11" x14ac:dyDescent="0.25">
      <c r="A440" s="43"/>
      <c r="B440" s="44" t="s">
        <v>7</v>
      </c>
      <c r="C440" s="73"/>
      <c r="D440" s="74"/>
      <c r="E440" s="13"/>
      <c r="F440" s="67"/>
      <c r="G440" s="13"/>
      <c r="H440" s="67"/>
      <c r="I440" s="13"/>
      <c r="J440" s="67"/>
      <c r="K440" s="22"/>
    </row>
    <row r="441" spans="1:11" x14ac:dyDescent="0.25">
      <c r="A441" s="43"/>
      <c r="B441" s="44" t="s">
        <v>8</v>
      </c>
      <c r="C441" s="73"/>
      <c r="D441" s="74"/>
      <c r="E441" s="13"/>
      <c r="F441" s="67"/>
      <c r="G441" s="13"/>
      <c r="H441" s="67"/>
      <c r="I441" s="13"/>
      <c r="J441" s="67"/>
      <c r="K441" s="22"/>
    </row>
    <row r="442" spans="1:11" x14ac:dyDescent="0.25">
      <c r="A442" s="68">
        <v>26</v>
      </c>
      <c r="B442" s="69" t="s">
        <v>106</v>
      </c>
      <c r="C442" s="70">
        <f>1000/1000</f>
        <v>1</v>
      </c>
      <c r="D442" s="71">
        <f>C442</f>
        <v>1</v>
      </c>
      <c r="E442" s="17">
        <f>D442/C442</f>
        <v>1</v>
      </c>
      <c r="F442" s="72"/>
      <c r="G442" s="17"/>
      <c r="H442" s="72"/>
      <c r="I442" s="17"/>
      <c r="J442" s="72"/>
      <c r="K442" s="26"/>
    </row>
    <row r="443" spans="1:11" x14ac:dyDescent="0.25">
      <c r="A443" s="43"/>
      <c r="B443" s="44" t="s">
        <v>4</v>
      </c>
      <c r="C443" s="75">
        <f>1000/1000</f>
        <v>1</v>
      </c>
      <c r="D443" s="76">
        <f>C443</f>
        <v>1</v>
      </c>
      <c r="E443" s="33">
        <f>D443/C443</f>
        <v>1</v>
      </c>
      <c r="F443" s="67"/>
      <c r="G443" s="13"/>
      <c r="H443" s="67"/>
      <c r="I443" s="13"/>
      <c r="J443" s="67"/>
      <c r="K443" s="22"/>
    </row>
    <row r="444" spans="1:11" x14ac:dyDescent="0.25">
      <c r="A444" s="43"/>
      <c r="B444" s="44" t="s">
        <v>5</v>
      </c>
      <c r="C444" s="73"/>
      <c r="D444" s="74"/>
      <c r="E444" s="13"/>
      <c r="F444" s="67"/>
      <c r="G444" s="13"/>
      <c r="H444" s="67"/>
      <c r="I444" s="13"/>
      <c r="J444" s="67"/>
      <c r="K444" s="22"/>
    </row>
    <row r="445" spans="1:11" x14ac:dyDescent="0.25">
      <c r="A445" s="43"/>
      <c r="B445" s="44" t="s">
        <v>6</v>
      </c>
      <c r="C445" s="73"/>
      <c r="D445" s="74"/>
      <c r="E445" s="13"/>
      <c r="F445" s="67"/>
      <c r="G445" s="13"/>
      <c r="H445" s="67"/>
      <c r="I445" s="13"/>
      <c r="J445" s="67"/>
      <c r="K445" s="22"/>
    </row>
    <row r="446" spans="1:11" x14ac:dyDescent="0.25">
      <c r="A446" s="43"/>
      <c r="B446" s="44" t="s">
        <v>7</v>
      </c>
      <c r="C446" s="73"/>
      <c r="D446" s="74"/>
      <c r="E446" s="13"/>
      <c r="F446" s="67"/>
      <c r="G446" s="13"/>
      <c r="H446" s="67"/>
      <c r="I446" s="13"/>
      <c r="J446" s="67"/>
      <c r="K446" s="22"/>
    </row>
    <row r="447" spans="1:11" x14ac:dyDescent="0.25">
      <c r="A447" s="43"/>
      <c r="B447" s="44" t="s">
        <v>8</v>
      </c>
      <c r="C447" s="73"/>
      <c r="D447" s="74"/>
      <c r="E447" s="13"/>
      <c r="F447" s="67"/>
      <c r="G447" s="13"/>
      <c r="H447" s="67"/>
      <c r="I447" s="13"/>
      <c r="J447" s="67"/>
      <c r="K447" s="22"/>
    </row>
    <row r="448" spans="1:11" x14ac:dyDescent="0.25">
      <c r="A448" s="68">
        <v>27</v>
      </c>
      <c r="B448" s="69" t="s">
        <v>107</v>
      </c>
      <c r="C448" s="70">
        <f>1000/1000</f>
        <v>1</v>
      </c>
      <c r="D448" s="71">
        <f>C448</f>
        <v>1</v>
      </c>
      <c r="E448" s="17">
        <f>D448/C448</f>
        <v>1</v>
      </c>
      <c r="F448" s="72"/>
      <c r="G448" s="17"/>
      <c r="H448" s="72"/>
      <c r="I448" s="17"/>
      <c r="J448" s="72"/>
      <c r="K448" s="26"/>
    </row>
    <row r="449" spans="1:11" x14ac:dyDescent="0.25">
      <c r="A449" s="43"/>
      <c r="B449" s="44" t="s">
        <v>4</v>
      </c>
      <c r="C449" s="75">
        <f>1000/1000</f>
        <v>1</v>
      </c>
      <c r="D449" s="76">
        <f>C449</f>
        <v>1</v>
      </c>
      <c r="E449" s="33">
        <f>D449/C449</f>
        <v>1</v>
      </c>
      <c r="F449" s="67"/>
      <c r="G449" s="13"/>
      <c r="H449" s="67"/>
      <c r="I449" s="13"/>
      <c r="J449" s="67"/>
      <c r="K449" s="22"/>
    </row>
    <row r="450" spans="1:11" x14ac:dyDescent="0.25">
      <c r="A450" s="43"/>
      <c r="B450" s="44" t="s">
        <v>5</v>
      </c>
      <c r="C450" s="73"/>
      <c r="D450" s="74"/>
      <c r="E450" s="13"/>
      <c r="F450" s="67"/>
      <c r="G450" s="13"/>
      <c r="H450" s="67"/>
      <c r="I450" s="13"/>
      <c r="J450" s="67"/>
      <c r="K450" s="22"/>
    </row>
    <row r="451" spans="1:11" x14ac:dyDescent="0.25">
      <c r="A451" s="43"/>
      <c r="B451" s="44" t="s">
        <v>6</v>
      </c>
      <c r="C451" s="73"/>
      <c r="D451" s="74"/>
      <c r="E451" s="13"/>
      <c r="F451" s="67"/>
      <c r="G451" s="13"/>
      <c r="H451" s="67"/>
      <c r="I451" s="13"/>
      <c r="J451" s="67"/>
      <c r="K451" s="22"/>
    </row>
    <row r="452" spans="1:11" x14ac:dyDescent="0.25">
      <c r="A452" s="43"/>
      <c r="B452" s="44" t="s">
        <v>7</v>
      </c>
      <c r="C452" s="73"/>
      <c r="D452" s="74"/>
      <c r="E452" s="13"/>
      <c r="F452" s="67"/>
      <c r="G452" s="13"/>
      <c r="H452" s="67"/>
      <c r="I452" s="13"/>
      <c r="J452" s="67"/>
      <c r="K452" s="22"/>
    </row>
    <row r="453" spans="1:11" x14ac:dyDescent="0.25">
      <c r="A453" s="43"/>
      <c r="B453" s="44" t="s">
        <v>8</v>
      </c>
      <c r="C453" s="73"/>
      <c r="D453" s="74"/>
      <c r="E453" s="13"/>
      <c r="F453" s="67"/>
      <c r="G453" s="13"/>
      <c r="H453" s="67"/>
      <c r="I453" s="13"/>
      <c r="J453" s="67"/>
      <c r="K453" s="22"/>
    </row>
    <row r="454" spans="1:11" x14ac:dyDescent="0.25">
      <c r="A454" s="68">
        <v>28</v>
      </c>
      <c r="B454" s="93" t="s">
        <v>108</v>
      </c>
      <c r="C454" s="70">
        <f>1000/1000</f>
        <v>1</v>
      </c>
      <c r="D454" s="71">
        <f>C454</f>
        <v>1</v>
      </c>
      <c r="E454" s="17">
        <f>D454/C454</f>
        <v>1</v>
      </c>
      <c r="F454" s="72"/>
      <c r="G454" s="17"/>
      <c r="H454" s="72"/>
      <c r="I454" s="17"/>
      <c r="J454" s="72"/>
      <c r="K454" s="26"/>
    </row>
    <row r="455" spans="1:11" x14ac:dyDescent="0.25">
      <c r="A455" s="43"/>
      <c r="B455" s="44" t="s">
        <v>4</v>
      </c>
      <c r="C455" s="75">
        <f>1000/1000</f>
        <v>1</v>
      </c>
      <c r="D455" s="76">
        <f>C455</f>
        <v>1</v>
      </c>
      <c r="E455" s="33">
        <f>D455/C455</f>
        <v>1</v>
      </c>
      <c r="F455" s="67"/>
      <c r="G455" s="13"/>
      <c r="H455" s="67"/>
      <c r="I455" s="13"/>
      <c r="J455" s="67"/>
      <c r="K455" s="22"/>
    </row>
    <row r="456" spans="1:11" x14ac:dyDescent="0.25">
      <c r="A456" s="43"/>
      <c r="B456" s="44" t="s">
        <v>5</v>
      </c>
      <c r="C456" s="73"/>
      <c r="D456" s="74"/>
      <c r="E456" s="13"/>
      <c r="F456" s="67"/>
      <c r="G456" s="13"/>
      <c r="H456" s="67"/>
      <c r="I456" s="13"/>
      <c r="J456" s="67"/>
      <c r="K456" s="22"/>
    </row>
    <row r="457" spans="1:11" x14ac:dyDescent="0.25">
      <c r="A457" s="43"/>
      <c r="B457" s="44" t="s">
        <v>6</v>
      </c>
      <c r="C457" s="73"/>
      <c r="D457" s="74"/>
      <c r="E457" s="13"/>
      <c r="F457" s="67"/>
      <c r="G457" s="13"/>
      <c r="H457" s="67"/>
      <c r="I457" s="13"/>
      <c r="J457" s="67"/>
      <c r="K457" s="22"/>
    </row>
    <row r="458" spans="1:11" x14ac:dyDescent="0.25">
      <c r="A458" s="43"/>
      <c r="B458" s="44" t="s">
        <v>7</v>
      </c>
      <c r="C458" s="73"/>
      <c r="D458" s="74"/>
      <c r="E458" s="13"/>
      <c r="F458" s="67"/>
      <c r="G458" s="13"/>
      <c r="H458" s="67"/>
      <c r="I458" s="13"/>
      <c r="J458" s="67"/>
      <c r="K458" s="22"/>
    </row>
    <row r="459" spans="1:11" x14ac:dyDescent="0.25">
      <c r="A459" s="43"/>
      <c r="B459" s="44" t="s">
        <v>8</v>
      </c>
      <c r="C459" s="73"/>
      <c r="D459" s="74"/>
      <c r="E459" s="13"/>
      <c r="F459" s="67"/>
      <c r="G459" s="13"/>
      <c r="H459" s="67"/>
      <c r="I459" s="13"/>
      <c r="J459" s="67"/>
      <c r="K459" s="22"/>
    </row>
    <row r="460" spans="1:11" x14ac:dyDescent="0.25">
      <c r="A460" s="68">
        <v>29</v>
      </c>
      <c r="B460" s="69" t="s">
        <v>109</v>
      </c>
      <c r="C460" s="70">
        <f>1000/1000</f>
        <v>1</v>
      </c>
      <c r="D460" s="71">
        <f>C460</f>
        <v>1</v>
      </c>
      <c r="E460" s="17">
        <f>D460/C460</f>
        <v>1</v>
      </c>
      <c r="F460" s="72"/>
      <c r="G460" s="17"/>
      <c r="H460" s="72"/>
      <c r="I460" s="17"/>
      <c r="J460" s="72"/>
      <c r="K460" s="26"/>
    </row>
    <row r="461" spans="1:11" x14ac:dyDescent="0.25">
      <c r="A461" s="43"/>
      <c r="B461" s="44" t="s">
        <v>4</v>
      </c>
      <c r="C461" s="75">
        <f>1000/1000</f>
        <v>1</v>
      </c>
      <c r="D461" s="76">
        <f>C461</f>
        <v>1</v>
      </c>
      <c r="E461" s="33">
        <f>D461/C461</f>
        <v>1</v>
      </c>
      <c r="F461" s="67"/>
      <c r="G461" s="13"/>
      <c r="H461" s="67"/>
      <c r="I461" s="13"/>
      <c r="J461" s="67"/>
      <c r="K461" s="22"/>
    </row>
    <row r="462" spans="1:11" x14ac:dyDescent="0.25">
      <c r="A462" s="43"/>
      <c r="B462" s="44" t="s">
        <v>5</v>
      </c>
      <c r="C462" s="73"/>
      <c r="D462" s="74"/>
      <c r="E462" s="13"/>
      <c r="F462" s="67"/>
      <c r="G462" s="13"/>
      <c r="H462" s="67"/>
      <c r="I462" s="13"/>
      <c r="J462" s="67"/>
      <c r="K462" s="22"/>
    </row>
    <row r="463" spans="1:11" x14ac:dyDescent="0.25">
      <c r="A463" s="43"/>
      <c r="B463" s="44" t="s">
        <v>6</v>
      </c>
      <c r="C463" s="73"/>
      <c r="D463" s="74"/>
      <c r="E463" s="13"/>
      <c r="F463" s="67"/>
      <c r="G463" s="13"/>
      <c r="H463" s="67"/>
      <c r="I463" s="13"/>
      <c r="J463" s="67"/>
      <c r="K463" s="22"/>
    </row>
    <row r="464" spans="1:11" x14ac:dyDescent="0.25">
      <c r="A464" s="43"/>
      <c r="B464" s="44" t="s">
        <v>7</v>
      </c>
      <c r="C464" s="73"/>
      <c r="D464" s="74"/>
      <c r="E464" s="13"/>
      <c r="F464" s="67"/>
      <c r="G464" s="13"/>
      <c r="H464" s="67"/>
      <c r="I464" s="13"/>
      <c r="J464" s="67"/>
      <c r="K464" s="22"/>
    </row>
    <row r="465" spans="1:11" x14ac:dyDescent="0.25">
      <c r="A465" s="43"/>
      <c r="B465" s="44" t="s">
        <v>8</v>
      </c>
      <c r="C465" s="73"/>
      <c r="D465" s="74"/>
      <c r="E465" s="13"/>
      <c r="F465" s="67"/>
      <c r="G465" s="13"/>
      <c r="H465" s="67"/>
      <c r="I465" s="13"/>
      <c r="J465" s="67"/>
      <c r="K465" s="22"/>
    </row>
    <row r="466" spans="1:11" x14ac:dyDescent="0.25">
      <c r="A466" s="68">
        <v>30</v>
      </c>
      <c r="B466" s="69" t="s">
        <v>110</v>
      </c>
      <c r="C466" s="70">
        <f>1100650/1000</f>
        <v>1100.6500000000001</v>
      </c>
      <c r="D466" s="71">
        <f>C466</f>
        <v>1100.6500000000001</v>
      </c>
      <c r="E466" s="17">
        <f>D466/C466</f>
        <v>1</v>
      </c>
      <c r="F466" s="72"/>
      <c r="G466" s="17"/>
      <c r="H466" s="72"/>
      <c r="I466" s="17"/>
      <c r="J466" s="72"/>
      <c r="K466" s="26"/>
    </row>
    <row r="467" spans="1:11" x14ac:dyDescent="0.25">
      <c r="A467" s="43"/>
      <c r="B467" s="44" t="s">
        <v>4</v>
      </c>
      <c r="C467" s="75">
        <f>1100650/1000</f>
        <v>1100.6500000000001</v>
      </c>
      <c r="D467" s="76">
        <f>C467</f>
        <v>1100.6500000000001</v>
      </c>
      <c r="E467" s="33">
        <f>D467/C467</f>
        <v>1</v>
      </c>
      <c r="F467" s="67"/>
      <c r="G467" s="13"/>
      <c r="H467" s="67"/>
      <c r="I467" s="13"/>
      <c r="J467" s="67"/>
      <c r="K467" s="22"/>
    </row>
    <row r="468" spans="1:11" x14ac:dyDescent="0.25">
      <c r="A468" s="43"/>
      <c r="B468" s="44" t="s">
        <v>5</v>
      </c>
      <c r="C468" s="73"/>
      <c r="D468" s="74"/>
      <c r="E468" s="13"/>
      <c r="F468" s="67"/>
      <c r="G468" s="13"/>
      <c r="H468" s="67"/>
      <c r="I468" s="13"/>
      <c r="J468" s="67"/>
      <c r="K468" s="22"/>
    </row>
    <row r="469" spans="1:11" x14ac:dyDescent="0.25">
      <c r="A469" s="43"/>
      <c r="B469" s="44" t="s">
        <v>6</v>
      </c>
      <c r="C469" s="73"/>
      <c r="D469" s="74"/>
      <c r="E469" s="13"/>
      <c r="F469" s="67"/>
      <c r="G469" s="13"/>
      <c r="H469" s="67"/>
      <c r="I469" s="13"/>
      <c r="J469" s="67"/>
      <c r="K469" s="22"/>
    </row>
    <row r="470" spans="1:11" x14ac:dyDescent="0.25">
      <c r="A470" s="43"/>
      <c r="B470" s="44" t="s">
        <v>7</v>
      </c>
      <c r="C470" s="73"/>
      <c r="D470" s="74"/>
      <c r="E470" s="13"/>
      <c r="F470" s="67"/>
      <c r="G470" s="13"/>
      <c r="H470" s="67"/>
      <c r="I470" s="13"/>
      <c r="J470" s="67"/>
      <c r="K470" s="22"/>
    </row>
    <row r="471" spans="1:11" x14ac:dyDescent="0.25">
      <c r="A471" s="43"/>
      <c r="B471" s="44" t="s">
        <v>8</v>
      </c>
      <c r="C471" s="73"/>
      <c r="D471" s="74"/>
      <c r="E471" s="13"/>
      <c r="F471" s="67"/>
      <c r="G471" s="13"/>
      <c r="H471" s="67"/>
      <c r="I471" s="13"/>
      <c r="J471" s="67"/>
      <c r="K471" s="22"/>
    </row>
    <row r="472" spans="1:11" x14ac:dyDescent="0.25">
      <c r="A472" s="68">
        <v>31</v>
      </c>
      <c r="B472" s="69" t="s">
        <v>111</v>
      </c>
      <c r="C472" s="70">
        <f>165000/1000</f>
        <v>165</v>
      </c>
      <c r="D472" s="71">
        <f>C472</f>
        <v>165</v>
      </c>
      <c r="E472" s="17">
        <f>D472/C472</f>
        <v>1</v>
      </c>
      <c r="F472" s="72"/>
      <c r="G472" s="17"/>
      <c r="H472" s="72"/>
      <c r="I472" s="17"/>
      <c r="J472" s="72"/>
      <c r="K472" s="26"/>
    </row>
    <row r="473" spans="1:11" x14ac:dyDescent="0.25">
      <c r="A473" s="43"/>
      <c r="B473" s="44" t="s">
        <v>4</v>
      </c>
      <c r="C473" s="75">
        <f>165000/1000</f>
        <v>165</v>
      </c>
      <c r="D473" s="76">
        <f>C473</f>
        <v>165</v>
      </c>
      <c r="E473" s="33">
        <f>D473/C473</f>
        <v>1</v>
      </c>
      <c r="F473" s="67"/>
      <c r="G473" s="13"/>
      <c r="H473" s="67"/>
      <c r="I473" s="13"/>
      <c r="J473" s="67"/>
      <c r="K473" s="22"/>
    </row>
    <row r="474" spans="1:11" x14ac:dyDescent="0.25">
      <c r="A474" s="43"/>
      <c r="B474" s="44" t="s">
        <v>5</v>
      </c>
      <c r="C474" s="73"/>
      <c r="D474" s="74"/>
      <c r="E474" s="13"/>
      <c r="F474" s="67"/>
      <c r="G474" s="13"/>
      <c r="H474" s="67"/>
      <c r="I474" s="13"/>
      <c r="J474" s="67"/>
      <c r="K474" s="22"/>
    </row>
    <row r="475" spans="1:11" x14ac:dyDescent="0.25">
      <c r="A475" s="43"/>
      <c r="B475" s="44" t="s">
        <v>6</v>
      </c>
      <c r="C475" s="73"/>
      <c r="D475" s="74"/>
      <c r="E475" s="13"/>
      <c r="F475" s="67"/>
      <c r="G475" s="13"/>
      <c r="H475" s="67"/>
      <c r="I475" s="13"/>
      <c r="J475" s="67"/>
      <c r="K475" s="22"/>
    </row>
    <row r="476" spans="1:11" x14ac:dyDescent="0.25">
      <c r="A476" s="43"/>
      <c r="B476" s="44" t="s">
        <v>7</v>
      </c>
      <c r="C476" s="73"/>
      <c r="D476" s="74"/>
      <c r="E476" s="13"/>
      <c r="F476" s="67"/>
      <c r="G476" s="13"/>
      <c r="H476" s="67"/>
      <c r="I476" s="13"/>
      <c r="J476" s="67"/>
      <c r="K476" s="22"/>
    </row>
    <row r="477" spans="1:11" x14ac:dyDescent="0.25">
      <c r="A477" s="43"/>
      <c r="B477" s="44" t="s">
        <v>8</v>
      </c>
      <c r="C477" s="73"/>
      <c r="D477" s="74"/>
      <c r="E477" s="13"/>
      <c r="F477" s="67"/>
      <c r="G477" s="13"/>
      <c r="H477" s="67"/>
      <c r="I477" s="13"/>
      <c r="J477" s="67"/>
      <c r="K477" s="22"/>
    </row>
    <row r="478" spans="1:11" ht="24.75" x14ac:dyDescent="0.25">
      <c r="A478" s="68">
        <v>32</v>
      </c>
      <c r="B478" s="93" t="s">
        <v>112</v>
      </c>
      <c r="C478" s="70">
        <f>160000/1000</f>
        <v>160</v>
      </c>
      <c r="D478" s="71">
        <f>C478</f>
        <v>160</v>
      </c>
      <c r="E478" s="17">
        <f>D478/C478</f>
        <v>1</v>
      </c>
      <c r="F478" s="72"/>
      <c r="G478" s="17"/>
      <c r="H478" s="72"/>
      <c r="I478" s="17"/>
      <c r="J478" s="72"/>
      <c r="K478" s="26"/>
    </row>
    <row r="479" spans="1:11" x14ac:dyDescent="0.25">
      <c r="A479" s="43"/>
      <c r="B479" s="44" t="s">
        <v>4</v>
      </c>
      <c r="C479" s="73"/>
      <c r="D479" s="74"/>
      <c r="E479" s="13"/>
      <c r="F479" s="67"/>
      <c r="G479" s="13"/>
      <c r="H479" s="67"/>
      <c r="I479" s="13"/>
      <c r="J479" s="67"/>
      <c r="K479" s="22"/>
    </row>
    <row r="480" spans="1:11" x14ac:dyDescent="0.25">
      <c r="A480" s="43"/>
      <c r="B480" s="44" t="s">
        <v>5</v>
      </c>
      <c r="C480" s="73"/>
      <c r="D480" s="74"/>
      <c r="E480" s="13"/>
      <c r="F480" s="67"/>
      <c r="G480" s="13"/>
      <c r="H480" s="67"/>
      <c r="I480" s="13"/>
      <c r="J480" s="67"/>
      <c r="K480" s="22"/>
    </row>
    <row r="481" spans="1:11" x14ac:dyDescent="0.25">
      <c r="A481" s="43"/>
      <c r="B481" s="44" t="s">
        <v>6</v>
      </c>
      <c r="C481" s="75">
        <f>160000/1000</f>
        <v>160</v>
      </c>
      <c r="D481" s="76">
        <f>C481</f>
        <v>160</v>
      </c>
      <c r="E481" s="33">
        <f>D481/C481</f>
        <v>1</v>
      </c>
      <c r="F481" s="67"/>
      <c r="G481" s="13"/>
      <c r="H481" s="67"/>
      <c r="I481" s="13"/>
      <c r="J481" s="67"/>
      <c r="K481" s="22"/>
    </row>
    <row r="482" spans="1:11" x14ac:dyDescent="0.25">
      <c r="A482" s="43"/>
      <c r="B482" s="44" t="s">
        <v>7</v>
      </c>
      <c r="C482" s="73"/>
      <c r="D482" s="74"/>
      <c r="E482" s="13"/>
      <c r="F482" s="67"/>
      <c r="G482" s="13"/>
      <c r="H482" s="67"/>
      <c r="I482" s="13"/>
      <c r="J482" s="67"/>
      <c r="K482" s="22"/>
    </row>
    <row r="483" spans="1:11" x14ac:dyDescent="0.25">
      <c r="A483" s="43"/>
      <c r="B483" s="44" t="s">
        <v>8</v>
      </c>
      <c r="C483" s="73"/>
      <c r="D483" s="74"/>
      <c r="E483" s="13"/>
      <c r="F483" s="67"/>
      <c r="G483" s="13"/>
      <c r="H483" s="67"/>
      <c r="I483" s="13"/>
      <c r="J483" s="67"/>
      <c r="K483" s="22"/>
    </row>
    <row r="484" spans="1:11" x14ac:dyDescent="0.25">
      <c r="A484" s="68">
        <v>33</v>
      </c>
      <c r="B484" s="108" t="s">
        <v>113</v>
      </c>
      <c r="C484" s="70">
        <f>31500/1000</f>
        <v>31.5</v>
      </c>
      <c r="D484" s="71">
        <f>C484</f>
        <v>31.5</v>
      </c>
      <c r="E484" s="17">
        <f>D484/C484</f>
        <v>1</v>
      </c>
      <c r="F484" s="72"/>
      <c r="G484" s="17"/>
      <c r="H484" s="72"/>
      <c r="I484" s="17"/>
      <c r="J484" s="72"/>
      <c r="K484" s="26"/>
    </row>
    <row r="485" spans="1:11" x14ac:dyDescent="0.25">
      <c r="A485" s="43"/>
      <c r="B485" s="44" t="s">
        <v>4</v>
      </c>
      <c r="C485" s="73"/>
      <c r="D485" s="74"/>
      <c r="E485" s="13"/>
      <c r="F485" s="67"/>
      <c r="G485" s="13"/>
      <c r="H485" s="67"/>
      <c r="I485" s="13"/>
      <c r="J485" s="67"/>
      <c r="K485" s="22"/>
    </row>
    <row r="486" spans="1:11" x14ac:dyDescent="0.25">
      <c r="A486" s="43"/>
      <c r="B486" s="44" t="s">
        <v>5</v>
      </c>
      <c r="C486" s="73"/>
      <c r="D486" s="74"/>
      <c r="E486" s="13"/>
      <c r="F486" s="67"/>
      <c r="G486" s="13"/>
      <c r="H486" s="67"/>
      <c r="I486" s="13"/>
      <c r="J486" s="67"/>
      <c r="K486" s="22"/>
    </row>
    <row r="487" spans="1:11" x14ac:dyDescent="0.25">
      <c r="A487" s="43"/>
      <c r="B487" s="44" t="s">
        <v>6</v>
      </c>
      <c r="C487" s="75">
        <f>31500/1000</f>
        <v>31.5</v>
      </c>
      <c r="D487" s="76">
        <f>C487</f>
        <v>31.5</v>
      </c>
      <c r="E487" s="33">
        <f>D487/C487</f>
        <v>1</v>
      </c>
      <c r="F487" s="67"/>
      <c r="G487" s="13"/>
      <c r="H487" s="67"/>
      <c r="I487" s="13"/>
      <c r="J487" s="67"/>
      <c r="K487" s="22"/>
    </row>
    <row r="488" spans="1:11" x14ac:dyDescent="0.25">
      <c r="A488" s="43"/>
      <c r="B488" s="44" t="s">
        <v>7</v>
      </c>
      <c r="C488" s="75"/>
      <c r="D488" s="76"/>
      <c r="E488" s="33"/>
      <c r="F488" s="67"/>
      <c r="G488" s="13"/>
      <c r="H488" s="67"/>
      <c r="I488" s="13"/>
      <c r="J488" s="67"/>
      <c r="K488" s="22"/>
    </row>
    <row r="489" spans="1:11" x14ac:dyDescent="0.25">
      <c r="A489" s="43"/>
      <c r="B489" s="44" t="s">
        <v>8</v>
      </c>
      <c r="C489" s="73"/>
      <c r="D489" s="74"/>
      <c r="E489" s="13"/>
      <c r="F489" s="67"/>
      <c r="G489" s="13"/>
      <c r="H489" s="67"/>
      <c r="I489" s="13"/>
      <c r="J489" s="67"/>
      <c r="K489" s="22"/>
    </row>
    <row r="490" spans="1:11" x14ac:dyDescent="0.25">
      <c r="A490" s="68">
        <v>34</v>
      </c>
      <c r="B490" s="93" t="s">
        <v>114</v>
      </c>
      <c r="C490" s="70">
        <f>23300/1000</f>
        <v>23.3</v>
      </c>
      <c r="D490" s="71">
        <f>C490</f>
        <v>23.3</v>
      </c>
      <c r="E490" s="17">
        <f>D490/C490</f>
        <v>1</v>
      </c>
      <c r="F490" s="72"/>
      <c r="G490" s="17"/>
      <c r="H490" s="72"/>
      <c r="I490" s="17"/>
      <c r="J490" s="72"/>
      <c r="K490" s="26"/>
    </row>
    <row r="491" spans="1:11" x14ac:dyDescent="0.25">
      <c r="A491" s="43"/>
      <c r="B491" s="44" t="s">
        <v>4</v>
      </c>
      <c r="C491" s="73"/>
      <c r="D491" s="74"/>
      <c r="E491" s="13"/>
      <c r="F491" s="67"/>
      <c r="G491" s="13"/>
      <c r="H491" s="67"/>
      <c r="I491" s="13"/>
      <c r="J491" s="67"/>
      <c r="K491" s="22"/>
    </row>
    <row r="492" spans="1:11" x14ac:dyDescent="0.25">
      <c r="A492" s="43"/>
      <c r="B492" s="44" t="s">
        <v>5</v>
      </c>
      <c r="C492" s="73"/>
      <c r="D492" s="74"/>
      <c r="E492" s="13"/>
      <c r="F492" s="67"/>
      <c r="G492" s="13"/>
      <c r="H492" s="67"/>
      <c r="I492" s="13"/>
      <c r="J492" s="67"/>
      <c r="K492" s="22"/>
    </row>
    <row r="493" spans="1:11" x14ac:dyDescent="0.25">
      <c r="A493" s="43"/>
      <c r="B493" s="44" t="s">
        <v>6</v>
      </c>
      <c r="C493" s="73"/>
      <c r="D493" s="74"/>
      <c r="E493" s="13"/>
      <c r="F493" s="67"/>
      <c r="G493" s="13"/>
      <c r="H493" s="67"/>
      <c r="I493" s="13"/>
      <c r="J493" s="67"/>
      <c r="K493" s="22"/>
    </row>
    <row r="494" spans="1:11" x14ac:dyDescent="0.25">
      <c r="A494" s="43"/>
      <c r="B494" s="44" t="s">
        <v>7</v>
      </c>
      <c r="C494" s="75">
        <f>23300/1000</f>
        <v>23.3</v>
      </c>
      <c r="D494" s="76">
        <f>C494</f>
        <v>23.3</v>
      </c>
      <c r="E494" s="33">
        <f>D494/C494</f>
        <v>1</v>
      </c>
      <c r="F494" s="67"/>
      <c r="G494" s="13"/>
      <c r="H494" s="67"/>
      <c r="I494" s="13"/>
      <c r="J494" s="67"/>
      <c r="K494" s="22"/>
    </row>
    <row r="495" spans="1:11" x14ac:dyDescent="0.25">
      <c r="A495" s="43"/>
      <c r="B495" s="44" t="s">
        <v>8</v>
      </c>
      <c r="C495" s="73"/>
      <c r="D495" s="74"/>
      <c r="E495" s="13"/>
      <c r="F495" s="67"/>
      <c r="G495" s="13"/>
      <c r="H495" s="67"/>
      <c r="I495" s="13"/>
      <c r="J495" s="67"/>
      <c r="K495" s="22"/>
    </row>
    <row r="496" spans="1:11" ht="24.75" x14ac:dyDescent="0.25">
      <c r="A496" s="68">
        <v>35</v>
      </c>
      <c r="B496" s="93" t="s">
        <v>115</v>
      </c>
      <c r="C496" s="70">
        <f>265000/1000</f>
        <v>265</v>
      </c>
      <c r="D496" s="71">
        <f>C496</f>
        <v>265</v>
      </c>
      <c r="E496" s="17">
        <f>D496/C496</f>
        <v>1</v>
      </c>
      <c r="F496" s="72"/>
      <c r="G496" s="17"/>
      <c r="H496" s="72"/>
      <c r="I496" s="17"/>
      <c r="J496" s="72"/>
      <c r="K496" s="26"/>
    </row>
    <row r="497" spans="1:11" x14ac:dyDescent="0.25">
      <c r="A497" s="43"/>
      <c r="B497" s="44" t="s">
        <v>4</v>
      </c>
      <c r="C497" s="73"/>
      <c r="D497" s="74"/>
      <c r="E497" s="13"/>
      <c r="F497" s="67"/>
      <c r="G497" s="13"/>
      <c r="H497" s="67"/>
      <c r="I497" s="13"/>
      <c r="J497" s="67"/>
      <c r="K497" s="22"/>
    </row>
    <row r="498" spans="1:11" x14ac:dyDescent="0.25">
      <c r="A498" s="43"/>
      <c r="B498" s="44" t="s">
        <v>5</v>
      </c>
      <c r="C498" s="73"/>
      <c r="D498" s="74"/>
      <c r="E498" s="13"/>
      <c r="F498" s="67"/>
      <c r="G498" s="13"/>
      <c r="H498" s="67"/>
      <c r="I498" s="13"/>
      <c r="J498" s="67"/>
      <c r="K498" s="22"/>
    </row>
    <row r="499" spans="1:11" x14ac:dyDescent="0.25">
      <c r="A499" s="43"/>
      <c r="B499" s="44" t="s">
        <v>6</v>
      </c>
      <c r="C499" s="73"/>
      <c r="D499" s="74"/>
      <c r="E499" s="13"/>
      <c r="F499" s="67"/>
      <c r="G499" s="13"/>
      <c r="H499" s="67"/>
      <c r="I499" s="13"/>
      <c r="J499" s="67"/>
      <c r="K499" s="22"/>
    </row>
    <row r="500" spans="1:11" x14ac:dyDescent="0.25">
      <c r="A500" s="43"/>
      <c r="B500" s="44" t="s">
        <v>7</v>
      </c>
      <c r="C500" s="75">
        <f>265000/1000</f>
        <v>265</v>
      </c>
      <c r="D500" s="76">
        <f>C500</f>
        <v>265</v>
      </c>
      <c r="E500" s="33">
        <f>D500/C500</f>
        <v>1</v>
      </c>
      <c r="F500" s="67"/>
      <c r="G500" s="13"/>
      <c r="H500" s="67"/>
      <c r="I500" s="13"/>
      <c r="J500" s="67"/>
      <c r="K500" s="22"/>
    </row>
    <row r="501" spans="1:11" x14ac:dyDescent="0.25">
      <c r="A501" s="43"/>
      <c r="B501" s="44" t="s">
        <v>8</v>
      </c>
      <c r="C501" s="73"/>
      <c r="D501" s="74"/>
      <c r="E501" s="13"/>
      <c r="F501" s="67"/>
      <c r="G501" s="13"/>
      <c r="H501" s="67"/>
      <c r="I501" s="13"/>
      <c r="J501" s="67"/>
      <c r="K501" s="22"/>
    </row>
    <row r="502" spans="1:11" x14ac:dyDescent="0.25">
      <c r="A502" s="68">
        <v>36</v>
      </c>
      <c r="B502" s="69" t="s">
        <v>116</v>
      </c>
      <c r="C502" s="70">
        <f>120000/1000</f>
        <v>120</v>
      </c>
      <c r="D502" s="71">
        <f>C502</f>
        <v>120</v>
      </c>
      <c r="E502" s="17">
        <f>D502/C502</f>
        <v>1</v>
      </c>
      <c r="F502" s="72"/>
      <c r="G502" s="17"/>
      <c r="H502" s="72"/>
      <c r="I502" s="17"/>
      <c r="J502" s="72"/>
      <c r="K502" s="26"/>
    </row>
    <row r="503" spans="1:11" x14ac:dyDescent="0.25">
      <c r="A503" s="43"/>
      <c r="B503" s="44" t="s">
        <v>4</v>
      </c>
      <c r="C503" s="73"/>
      <c r="D503" s="74"/>
      <c r="E503" s="13"/>
      <c r="F503" s="67"/>
      <c r="G503" s="13"/>
      <c r="H503" s="67"/>
      <c r="I503" s="13"/>
      <c r="J503" s="67"/>
      <c r="K503" s="22"/>
    </row>
    <row r="504" spans="1:11" x14ac:dyDescent="0.25">
      <c r="A504" s="43"/>
      <c r="B504" s="44" t="s">
        <v>5</v>
      </c>
      <c r="C504" s="75">
        <f>120000/1000</f>
        <v>120</v>
      </c>
      <c r="D504" s="76">
        <f>C504</f>
        <v>120</v>
      </c>
      <c r="E504" s="33">
        <f>D504/C504</f>
        <v>1</v>
      </c>
      <c r="F504" s="67"/>
      <c r="G504" s="13"/>
      <c r="H504" s="67"/>
      <c r="I504" s="13"/>
      <c r="J504" s="67"/>
      <c r="K504" s="22"/>
    </row>
    <row r="505" spans="1:11" x14ac:dyDescent="0.25">
      <c r="A505" s="43"/>
      <c r="B505" s="44" t="s">
        <v>6</v>
      </c>
      <c r="C505" s="73"/>
      <c r="D505" s="74"/>
      <c r="E505" s="13"/>
      <c r="F505" s="67"/>
      <c r="G505" s="13"/>
      <c r="H505" s="67"/>
      <c r="I505" s="13"/>
      <c r="J505" s="67"/>
      <c r="K505" s="22"/>
    </row>
    <row r="506" spans="1:11" x14ac:dyDescent="0.25">
      <c r="A506" s="43"/>
      <c r="B506" s="44" t="s">
        <v>7</v>
      </c>
      <c r="C506" s="73"/>
      <c r="D506" s="74"/>
      <c r="E506" s="13"/>
      <c r="F506" s="67"/>
      <c r="G506" s="13"/>
      <c r="H506" s="67"/>
      <c r="I506" s="13"/>
      <c r="J506" s="67"/>
      <c r="K506" s="22"/>
    </row>
    <row r="507" spans="1:11" x14ac:dyDescent="0.25">
      <c r="A507" s="43"/>
      <c r="B507" s="44" t="s">
        <v>8</v>
      </c>
      <c r="C507" s="73"/>
      <c r="D507" s="74"/>
      <c r="E507" s="13"/>
      <c r="F507" s="67"/>
      <c r="G507" s="13"/>
      <c r="H507" s="67"/>
      <c r="I507" s="13"/>
      <c r="J507" s="67"/>
      <c r="K507" s="22"/>
    </row>
    <row r="508" spans="1:11" ht="36.75" x14ac:dyDescent="0.25">
      <c r="A508" s="68">
        <v>37</v>
      </c>
      <c r="B508" s="93" t="s">
        <v>117</v>
      </c>
      <c r="C508" s="70">
        <f>120000/1000</f>
        <v>120</v>
      </c>
      <c r="D508" s="71">
        <f>C508</f>
        <v>120</v>
      </c>
      <c r="E508" s="17">
        <f>D508/C508</f>
        <v>1</v>
      </c>
      <c r="F508" s="72"/>
      <c r="G508" s="17"/>
      <c r="H508" s="72"/>
      <c r="I508" s="17"/>
      <c r="J508" s="72"/>
      <c r="K508" s="26"/>
    </row>
    <row r="509" spans="1:11" x14ac:dyDescent="0.25">
      <c r="A509" s="43"/>
      <c r="B509" s="44" t="s">
        <v>4</v>
      </c>
      <c r="C509" s="75">
        <f>120000/1000</f>
        <v>120</v>
      </c>
      <c r="D509" s="76">
        <f>C509</f>
        <v>120</v>
      </c>
      <c r="E509" s="33">
        <f>D509/C509</f>
        <v>1</v>
      </c>
      <c r="F509" s="67"/>
      <c r="G509" s="13"/>
      <c r="H509" s="67"/>
      <c r="I509" s="13"/>
      <c r="J509" s="67"/>
      <c r="K509" s="22"/>
    </row>
    <row r="510" spans="1:11" x14ac:dyDescent="0.25">
      <c r="A510" s="43"/>
      <c r="B510" s="44" t="s">
        <v>5</v>
      </c>
      <c r="C510" s="73"/>
      <c r="D510" s="74"/>
      <c r="E510" s="13"/>
      <c r="F510" s="67"/>
      <c r="G510" s="13"/>
      <c r="H510" s="67"/>
      <c r="I510" s="13"/>
      <c r="J510" s="67"/>
      <c r="K510" s="22"/>
    </row>
    <row r="511" spans="1:11" x14ac:dyDescent="0.25">
      <c r="A511" s="43"/>
      <c r="B511" s="44" t="s">
        <v>6</v>
      </c>
      <c r="C511" s="73"/>
      <c r="D511" s="74"/>
      <c r="E511" s="13"/>
      <c r="F511" s="67"/>
      <c r="G511" s="13"/>
      <c r="H511" s="67"/>
      <c r="I511" s="13"/>
      <c r="J511" s="67"/>
      <c r="K511" s="22"/>
    </row>
    <row r="512" spans="1:11" x14ac:dyDescent="0.25">
      <c r="A512" s="43"/>
      <c r="B512" s="44" t="s">
        <v>7</v>
      </c>
      <c r="C512" s="73"/>
      <c r="D512" s="74"/>
      <c r="E512" s="13"/>
      <c r="F512" s="67"/>
      <c r="G512" s="13"/>
      <c r="H512" s="67"/>
      <c r="I512" s="13"/>
      <c r="J512" s="67"/>
      <c r="K512" s="22"/>
    </row>
    <row r="513" spans="1:11" x14ac:dyDescent="0.25">
      <c r="A513" s="43"/>
      <c r="B513" s="44" t="s">
        <v>8</v>
      </c>
      <c r="C513" s="73"/>
      <c r="D513" s="74"/>
      <c r="E513" s="13"/>
      <c r="F513" s="67"/>
      <c r="G513" s="13"/>
      <c r="H513" s="67"/>
      <c r="I513" s="13"/>
      <c r="J513" s="67"/>
      <c r="K513" s="22"/>
    </row>
    <row r="514" spans="1:11" ht="24.75" x14ac:dyDescent="0.25">
      <c r="A514" s="68">
        <v>38</v>
      </c>
      <c r="B514" s="93" t="s">
        <v>118</v>
      </c>
      <c r="C514" s="70">
        <f>800000/1000</f>
        <v>800</v>
      </c>
      <c r="D514" s="71">
        <f>C514</f>
        <v>800</v>
      </c>
      <c r="E514" s="17">
        <f>D514/C514</f>
        <v>1</v>
      </c>
      <c r="F514" s="72"/>
      <c r="G514" s="17"/>
      <c r="H514" s="72"/>
      <c r="I514" s="17"/>
      <c r="J514" s="72"/>
      <c r="K514" s="26"/>
    </row>
    <row r="515" spans="1:11" x14ac:dyDescent="0.25">
      <c r="A515" s="43"/>
      <c r="B515" s="44" t="s">
        <v>4</v>
      </c>
      <c r="C515" s="73"/>
      <c r="D515" s="74"/>
      <c r="E515" s="13"/>
      <c r="F515" s="67"/>
      <c r="G515" s="13"/>
      <c r="H515" s="67"/>
      <c r="I515" s="13"/>
      <c r="J515" s="67"/>
      <c r="K515" s="22"/>
    </row>
    <row r="516" spans="1:11" x14ac:dyDescent="0.25">
      <c r="A516" s="43"/>
      <c r="B516" s="44" t="s">
        <v>5</v>
      </c>
      <c r="C516" s="73"/>
      <c r="D516" s="74"/>
      <c r="E516" s="13"/>
      <c r="F516" s="67"/>
      <c r="G516" s="13"/>
      <c r="H516" s="67"/>
      <c r="I516" s="13"/>
      <c r="J516" s="67"/>
      <c r="K516" s="22"/>
    </row>
    <row r="517" spans="1:11" x14ac:dyDescent="0.25">
      <c r="A517" s="43"/>
      <c r="B517" s="44" t="s">
        <v>6</v>
      </c>
      <c r="C517" s="73"/>
      <c r="D517" s="74"/>
      <c r="E517" s="13"/>
      <c r="F517" s="67"/>
      <c r="G517" s="13"/>
      <c r="H517" s="67"/>
      <c r="I517" s="13"/>
      <c r="J517" s="67"/>
      <c r="K517" s="22"/>
    </row>
    <row r="518" spans="1:11" x14ac:dyDescent="0.25">
      <c r="A518" s="43"/>
      <c r="B518" s="44" t="s">
        <v>7</v>
      </c>
      <c r="C518" s="75">
        <f>800000/1000</f>
        <v>800</v>
      </c>
      <c r="D518" s="76">
        <f>C518</f>
        <v>800</v>
      </c>
      <c r="E518" s="33">
        <f>D518/C518</f>
        <v>1</v>
      </c>
      <c r="F518" s="67"/>
      <c r="G518" s="13"/>
      <c r="H518" s="67"/>
      <c r="I518" s="13"/>
      <c r="J518" s="67"/>
      <c r="K518" s="22"/>
    </row>
    <row r="519" spans="1:11" x14ac:dyDescent="0.25">
      <c r="A519" s="43"/>
      <c r="B519" s="44" t="s">
        <v>8</v>
      </c>
      <c r="C519" s="73"/>
      <c r="D519" s="74"/>
      <c r="E519" s="13"/>
      <c r="F519" s="67"/>
      <c r="G519" s="13"/>
      <c r="H519" s="67"/>
      <c r="I519" s="13"/>
      <c r="J519" s="67"/>
      <c r="K519" s="22"/>
    </row>
    <row r="520" spans="1:11" ht="24.75" x14ac:dyDescent="0.25">
      <c r="A520" s="68">
        <v>39</v>
      </c>
      <c r="B520" s="93" t="s">
        <v>119</v>
      </c>
      <c r="C520" s="70">
        <f>326700/1000</f>
        <v>326.7</v>
      </c>
      <c r="D520" s="71">
        <f>C520</f>
        <v>326.7</v>
      </c>
      <c r="E520" s="17">
        <f>D520/C520</f>
        <v>1</v>
      </c>
      <c r="F520" s="72"/>
      <c r="G520" s="17"/>
      <c r="H520" s="72"/>
      <c r="I520" s="17"/>
      <c r="J520" s="72"/>
      <c r="K520" s="26"/>
    </row>
    <row r="521" spans="1:11" x14ac:dyDescent="0.25">
      <c r="A521" s="43"/>
      <c r="B521" s="44" t="s">
        <v>4</v>
      </c>
      <c r="C521" s="73"/>
      <c r="D521" s="74"/>
      <c r="E521" s="13"/>
      <c r="F521" s="67"/>
      <c r="G521" s="13"/>
      <c r="H521" s="67"/>
      <c r="I521" s="13"/>
      <c r="J521" s="67"/>
      <c r="K521" s="22"/>
    </row>
    <row r="522" spans="1:11" x14ac:dyDescent="0.25">
      <c r="A522" s="43"/>
      <c r="B522" s="44" t="s">
        <v>5</v>
      </c>
      <c r="C522" s="73"/>
      <c r="D522" s="74"/>
      <c r="E522" s="13"/>
      <c r="F522" s="67"/>
      <c r="G522" s="13"/>
      <c r="H522" s="67"/>
      <c r="I522" s="13"/>
      <c r="J522" s="67"/>
      <c r="K522" s="22"/>
    </row>
    <row r="523" spans="1:11" x14ac:dyDescent="0.25">
      <c r="A523" s="43"/>
      <c r="B523" s="44" t="s">
        <v>6</v>
      </c>
      <c r="C523" s="75"/>
      <c r="D523" s="76"/>
      <c r="E523" s="33"/>
      <c r="F523" s="67"/>
      <c r="G523" s="13"/>
      <c r="H523" s="67"/>
      <c r="I523" s="13"/>
      <c r="J523" s="67"/>
      <c r="K523" s="22"/>
    </row>
    <row r="524" spans="1:11" x14ac:dyDescent="0.25">
      <c r="A524" s="43"/>
      <c r="B524" s="44" t="s">
        <v>7</v>
      </c>
      <c r="C524" s="75">
        <f>326700/1000</f>
        <v>326.7</v>
      </c>
      <c r="D524" s="76">
        <f>C524</f>
        <v>326.7</v>
      </c>
      <c r="E524" s="33">
        <f>D524/C524</f>
        <v>1</v>
      </c>
      <c r="F524" s="67"/>
      <c r="G524" s="13"/>
      <c r="H524" s="67"/>
      <c r="I524" s="13"/>
      <c r="J524" s="67"/>
      <c r="K524" s="22"/>
    </row>
    <row r="525" spans="1:11" x14ac:dyDescent="0.25">
      <c r="A525" s="43"/>
      <c r="B525" s="44" t="s">
        <v>8</v>
      </c>
      <c r="C525" s="73"/>
      <c r="D525" s="74"/>
      <c r="E525" s="13"/>
      <c r="F525" s="67"/>
      <c r="G525" s="13"/>
      <c r="H525" s="67"/>
      <c r="I525" s="13"/>
      <c r="J525" s="67"/>
      <c r="K525" s="22"/>
    </row>
    <row r="526" spans="1:11" x14ac:dyDescent="0.25">
      <c r="A526" s="68">
        <v>40</v>
      </c>
      <c r="B526" s="69" t="s">
        <v>120</v>
      </c>
      <c r="C526" s="70">
        <f>1000/1000</f>
        <v>1</v>
      </c>
      <c r="D526" s="71">
        <f>C526</f>
        <v>1</v>
      </c>
      <c r="E526" s="17">
        <f>D526/C526</f>
        <v>1</v>
      </c>
      <c r="F526" s="72"/>
      <c r="G526" s="17"/>
      <c r="H526" s="72"/>
      <c r="I526" s="17"/>
      <c r="J526" s="72"/>
      <c r="K526" s="26"/>
    </row>
    <row r="527" spans="1:11" x14ac:dyDescent="0.25">
      <c r="A527" s="43"/>
      <c r="B527" s="44" t="s">
        <v>4</v>
      </c>
      <c r="C527" s="73"/>
      <c r="D527" s="74"/>
      <c r="E527" s="13"/>
      <c r="F527" s="67"/>
      <c r="G527" s="13"/>
      <c r="H527" s="67"/>
      <c r="I527" s="13"/>
      <c r="J527" s="67"/>
      <c r="K527" s="22"/>
    </row>
    <row r="528" spans="1:11" x14ac:dyDescent="0.25">
      <c r="A528" s="43"/>
      <c r="B528" s="44" t="s">
        <v>5</v>
      </c>
      <c r="C528" s="73"/>
      <c r="D528" s="74"/>
      <c r="E528" s="13"/>
      <c r="F528" s="67"/>
      <c r="G528" s="13"/>
      <c r="H528" s="67"/>
      <c r="I528" s="13"/>
      <c r="J528" s="67"/>
      <c r="K528" s="22"/>
    </row>
    <row r="529" spans="1:11" x14ac:dyDescent="0.25">
      <c r="A529" s="43"/>
      <c r="B529" s="44" t="s">
        <v>6</v>
      </c>
      <c r="C529" s="75"/>
      <c r="D529" s="76"/>
      <c r="E529" s="33"/>
      <c r="F529" s="67"/>
      <c r="G529" s="13"/>
      <c r="H529" s="67"/>
      <c r="I529" s="13"/>
      <c r="J529" s="67"/>
      <c r="K529" s="22"/>
    </row>
    <row r="530" spans="1:11" x14ac:dyDescent="0.25">
      <c r="A530" s="43"/>
      <c r="B530" s="44" t="s">
        <v>7</v>
      </c>
      <c r="C530" s="75">
        <f>1000/1000</f>
        <v>1</v>
      </c>
      <c r="D530" s="76">
        <f>C530</f>
        <v>1</v>
      </c>
      <c r="E530" s="33">
        <f>D530/C530</f>
        <v>1</v>
      </c>
      <c r="F530" s="67"/>
      <c r="G530" s="13"/>
      <c r="H530" s="67"/>
      <c r="I530" s="13"/>
      <c r="J530" s="67"/>
      <c r="K530" s="22"/>
    </row>
    <row r="531" spans="1:11" x14ac:dyDescent="0.25">
      <c r="A531" s="43"/>
      <c r="B531" s="44" t="s">
        <v>8</v>
      </c>
      <c r="C531" s="73"/>
      <c r="D531" s="74"/>
      <c r="E531" s="13"/>
      <c r="F531" s="67"/>
      <c r="G531" s="13"/>
      <c r="H531" s="67"/>
      <c r="I531" s="13"/>
      <c r="J531" s="67"/>
      <c r="K531" s="22"/>
    </row>
    <row r="532" spans="1:11" ht="24.75" x14ac:dyDescent="0.25">
      <c r="A532" s="68">
        <v>41</v>
      </c>
      <c r="B532" s="93" t="s">
        <v>121</v>
      </c>
      <c r="C532" s="70">
        <f>93000/1000</f>
        <v>93</v>
      </c>
      <c r="D532" s="71"/>
      <c r="E532" s="17"/>
      <c r="F532" s="72"/>
      <c r="G532" s="17"/>
      <c r="H532" s="72"/>
      <c r="I532" s="17"/>
      <c r="J532" s="71">
        <f>C532</f>
        <v>93</v>
      </c>
      <c r="K532" s="17">
        <f>J532/C532</f>
        <v>1</v>
      </c>
    </row>
    <row r="533" spans="1:11" x14ac:dyDescent="0.25">
      <c r="A533" s="43"/>
      <c r="B533" s="44" t="s">
        <v>4</v>
      </c>
      <c r="C533" s="75">
        <f>93000/1000</f>
        <v>93</v>
      </c>
      <c r="D533" s="76"/>
      <c r="E533" s="33"/>
      <c r="F533" s="107"/>
      <c r="G533" s="33"/>
      <c r="H533" s="107"/>
      <c r="I533" s="33"/>
      <c r="J533" s="76">
        <f>C533</f>
        <v>93</v>
      </c>
      <c r="K533" s="33">
        <f>J533/C533</f>
        <v>1</v>
      </c>
    </row>
    <row r="534" spans="1:11" x14ac:dyDescent="0.25">
      <c r="A534" s="43"/>
      <c r="B534" s="44" t="s">
        <v>5</v>
      </c>
      <c r="C534" s="73"/>
      <c r="D534" s="74"/>
      <c r="E534" s="13"/>
      <c r="F534" s="67"/>
      <c r="G534" s="13"/>
      <c r="H534" s="67"/>
      <c r="I534" s="13"/>
      <c r="J534" s="67"/>
      <c r="K534" s="22"/>
    </row>
    <row r="535" spans="1:11" x14ac:dyDescent="0.25">
      <c r="A535" s="43"/>
      <c r="B535" s="44" t="s">
        <v>6</v>
      </c>
      <c r="C535" s="73"/>
      <c r="D535" s="74"/>
      <c r="E535" s="13"/>
      <c r="F535" s="67"/>
      <c r="G535" s="13"/>
      <c r="H535" s="67"/>
      <c r="I535" s="13"/>
      <c r="J535" s="67"/>
      <c r="K535" s="22"/>
    </row>
    <row r="536" spans="1:11" x14ac:dyDescent="0.25">
      <c r="A536" s="43"/>
      <c r="B536" s="44" t="s">
        <v>7</v>
      </c>
      <c r="C536" s="73"/>
      <c r="D536" s="74"/>
      <c r="E536" s="13"/>
      <c r="F536" s="67"/>
      <c r="G536" s="13"/>
      <c r="H536" s="67"/>
      <c r="I536" s="13"/>
      <c r="J536" s="67"/>
      <c r="K536" s="22"/>
    </row>
    <row r="537" spans="1:11" x14ac:dyDescent="0.25">
      <c r="A537" s="43"/>
      <c r="B537" s="44" t="s">
        <v>8</v>
      </c>
      <c r="C537" s="73"/>
      <c r="D537" s="74"/>
      <c r="E537" s="13"/>
      <c r="F537" s="67"/>
      <c r="G537" s="13"/>
      <c r="H537" s="67"/>
      <c r="I537" s="13"/>
      <c r="J537" s="67"/>
      <c r="K537" s="22"/>
    </row>
    <row r="538" spans="1:11" ht="24.75" x14ac:dyDescent="0.25">
      <c r="A538" s="68">
        <v>42</v>
      </c>
      <c r="B538" s="93" t="s">
        <v>122</v>
      </c>
      <c r="C538" s="70">
        <f>715000/1000</f>
        <v>715</v>
      </c>
      <c r="D538" s="71"/>
      <c r="E538" s="17"/>
      <c r="F538" s="72"/>
      <c r="G538" s="17"/>
      <c r="H538" s="71">
        <f>C538</f>
        <v>715</v>
      </c>
      <c r="I538" s="17">
        <f>H538/C538</f>
        <v>1</v>
      </c>
      <c r="J538" s="72"/>
      <c r="K538" s="26"/>
    </row>
    <row r="539" spans="1:11" x14ac:dyDescent="0.25">
      <c r="A539" s="43"/>
      <c r="B539" s="44" t="s">
        <v>4</v>
      </c>
      <c r="C539" s="75">
        <f>715000/1000</f>
        <v>715</v>
      </c>
      <c r="D539" s="76"/>
      <c r="E539" s="33"/>
      <c r="F539" s="107"/>
      <c r="G539" s="33"/>
      <c r="H539" s="76">
        <f>C539</f>
        <v>715</v>
      </c>
      <c r="I539" s="33">
        <f>H539/C539</f>
        <v>1</v>
      </c>
      <c r="J539" s="67"/>
      <c r="K539" s="22"/>
    </row>
    <row r="540" spans="1:11" x14ac:dyDescent="0.25">
      <c r="A540" s="43"/>
      <c r="B540" s="44" t="s">
        <v>5</v>
      </c>
      <c r="C540" s="73"/>
      <c r="D540" s="74"/>
      <c r="E540" s="13"/>
      <c r="F540" s="67"/>
      <c r="G540" s="13"/>
      <c r="H540" s="67"/>
      <c r="I540" s="13"/>
      <c r="J540" s="67"/>
      <c r="K540" s="22"/>
    </row>
    <row r="541" spans="1:11" x14ac:dyDescent="0.25">
      <c r="A541" s="43"/>
      <c r="B541" s="44" t="s">
        <v>6</v>
      </c>
      <c r="C541" s="73"/>
      <c r="D541" s="74"/>
      <c r="E541" s="13"/>
      <c r="F541" s="67"/>
      <c r="G541" s="13"/>
      <c r="H541" s="67"/>
      <c r="I541" s="13"/>
      <c r="J541" s="67"/>
      <c r="K541" s="22"/>
    </row>
    <row r="542" spans="1:11" x14ac:dyDescent="0.25">
      <c r="A542" s="43"/>
      <c r="B542" s="44" t="s">
        <v>7</v>
      </c>
      <c r="C542" s="73"/>
      <c r="D542" s="74"/>
      <c r="E542" s="13"/>
      <c r="F542" s="67"/>
      <c r="G542" s="13"/>
      <c r="H542" s="67"/>
      <c r="I542" s="13"/>
      <c r="J542" s="67"/>
      <c r="K542" s="22"/>
    </row>
    <row r="543" spans="1:11" x14ac:dyDescent="0.25">
      <c r="A543" s="43"/>
      <c r="B543" s="44" t="s">
        <v>8</v>
      </c>
      <c r="C543" s="73"/>
      <c r="D543" s="74"/>
      <c r="E543" s="13"/>
      <c r="F543" s="67"/>
      <c r="G543" s="13"/>
      <c r="H543" s="67"/>
      <c r="I543" s="13"/>
      <c r="J543" s="67"/>
      <c r="K543" s="22"/>
    </row>
    <row r="544" spans="1:11" ht="24.75" x14ac:dyDescent="0.25">
      <c r="A544" s="68">
        <v>43</v>
      </c>
      <c r="B544" s="93" t="s">
        <v>123</v>
      </c>
      <c r="C544" s="70">
        <f>1693600/1000</f>
        <v>1693.6</v>
      </c>
      <c r="D544" s="71"/>
      <c r="E544" s="17"/>
      <c r="F544" s="72"/>
      <c r="G544" s="17"/>
      <c r="H544" s="71">
        <f>C544</f>
        <v>1693.6</v>
      </c>
      <c r="I544" s="17">
        <f>H544/C544</f>
        <v>1</v>
      </c>
      <c r="J544" s="72"/>
      <c r="K544" s="26"/>
    </row>
    <row r="545" spans="1:11" x14ac:dyDescent="0.25">
      <c r="A545" s="43"/>
      <c r="B545" s="44" t="s">
        <v>4</v>
      </c>
      <c r="C545" s="75">
        <f>1693600/1000</f>
        <v>1693.6</v>
      </c>
      <c r="D545" s="76"/>
      <c r="E545" s="33"/>
      <c r="F545" s="107"/>
      <c r="G545" s="33"/>
      <c r="H545" s="76">
        <f>C545</f>
        <v>1693.6</v>
      </c>
      <c r="I545" s="33">
        <f>H545/C545</f>
        <v>1</v>
      </c>
      <c r="J545" s="67"/>
      <c r="K545" s="22"/>
    </row>
    <row r="546" spans="1:11" x14ac:dyDescent="0.25">
      <c r="A546" s="43"/>
      <c r="B546" s="44" t="s">
        <v>5</v>
      </c>
      <c r="C546" s="73"/>
      <c r="D546" s="74"/>
      <c r="E546" s="13"/>
      <c r="F546" s="67"/>
      <c r="G546" s="13"/>
      <c r="H546" s="67"/>
      <c r="I546" s="13"/>
      <c r="J546" s="67"/>
      <c r="K546" s="22"/>
    </row>
    <row r="547" spans="1:11" x14ac:dyDescent="0.25">
      <c r="A547" s="43"/>
      <c r="B547" s="44" t="s">
        <v>6</v>
      </c>
      <c r="C547" s="73"/>
      <c r="D547" s="74"/>
      <c r="E547" s="13"/>
      <c r="F547" s="67"/>
      <c r="G547" s="13"/>
      <c r="H547" s="67"/>
      <c r="I547" s="13"/>
      <c r="J547" s="67"/>
      <c r="K547" s="22"/>
    </row>
    <row r="548" spans="1:11" x14ac:dyDescent="0.25">
      <c r="A548" s="43"/>
      <c r="B548" s="44" t="s">
        <v>7</v>
      </c>
      <c r="C548" s="73"/>
      <c r="D548" s="74"/>
      <c r="E548" s="13"/>
      <c r="F548" s="67"/>
      <c r="G548" s="13"/>
      <c r="H548" s="67"/>
      <c r="I548" s="13"/>
      <c r="J548" s="67"/>
      <c r="K548" s="22"/>
    </row>
    <row r="549" spans="1:11" x14ac:dyDescent="0.25">
      <c r="A549" s="43"/>
      <c r="B549" s="44" t="s">
        <v>8</v>
      </c>
      <c r="C549" s="73"/>
      <c r="D549" s="74"/>
      <c r="E549" s="13"/>
      <c r="F549" s="67"/>
      <c r="G549" s="13"/>
      <c r="H549" s="67"/>
      <c r="I549" s="13"/>
      <c r="J549" s="67"/>
      <c r="K549" s="22"/>
    </row>
    <row r="550" spans="1:11" ht="24.75" x14ac:dyDescent="0.25">
      <c r="A550" s="68">
        <v>44</v>
      </c>
      <c r="B550" s="93" t="s">
        <v>124</v>
      </c>
      <c r="C550" s="70">
        <f>2177700/1000</f>
        <v>2177.6999999999998</v>
      </c>
      <c r="D550" s="71"/>
      <c r="E550" s="17"/>
      <c r="F550" s="72"/>
      <c r="G550" s="17"/>
      <c r="H550" s="71">
        <f>C550</f>
        <v>2177.6999999999998</v>
      </c>
      <c r="I550" s="17">
        <f>H550/C550</f>
        <v>1</v>
      </c>
      <c r="J550" s="72"/>
      <c r="K550" s="26"/>
    </row>
    <row r="551" spans="1:11" x14ac:dyDescent="0.25">
      <c r="A551" s="43"/>
      <c r="B551" s="44" t="s">
        <v>4</v>
      </c>
      <c r="C551" s="75">
        <f>2177700/1000</f>
        <v>2177.6999999999998</v>
      </c>
      <c r="D551" s="76"/>
      <c r="E551" s="33"/>
      <c r="F551" s="107"/>
      <c r="G551" s="33"/>
      <c r="H551" s="76">
        <f>C551</f>
        <v>2177.6999999999998</v>
      </c>
      <c r="I551" s="33">
        <f>H551/C551</f>
        <v>1</v>
      </c>
      <c r="J551" s="67"/>
      <c r="K551" s="22"/>
    </row>
    <row r="552" spans="1:11" x14ac:dyDescent="0.25">
      <c r="A552" s="43"/>
      <c r="B552" s="44" t="s">
        <v>5</v>
      </c>
      <c r="C552" s="73"/>
      <c r="D552" s="74"/>
      <c r="E552" s="13"/>
      <c r="F552" s="67"/>
      <c r="G552" s="13"/>
      <c r="H552" s="67"/>
      <c r="I552" s="13"/>
      <c r="J552" s="67"/>
      <c r="K552" s="22"/>
    </row>
    <row r="553" spans="1:11" x14ac:dyDescent="0.25">
      <c r="A553" s="43"/>
      <c r="B553" s="44" t="s">
        <v>6</v>
      </c>
      <c r="C553" s="73"/>
      <c r="D553" s="74"/>
      <c r="E553" s="13"/>
      <c r="F553" s="67"/>
      <c r="G553" s="13"/>
      <c r="H553" s="67"/>
      <c r="I553" s="13"/>
      <c r="J553" s="67"/>
      <c r="K553" s="22"/>
    </row>
    <row r="554" spans="1:11" x14ac:dyDescent="0.25">
      <c r="A554" s="43"/>
      <c r="B554" s="44" t="s">
        <v>7</v>
      </c>
      <c r="C554" s="73"/>
      <c r="D554" s="74"/>
      <c r="E554" s="13"/>
      <c r="F554" s="67"/>
      <c r="G554" s="13"/>
      <c r="H554" s="67"/>
      <c r="I554" s="13"/>
      <c r="J554" s="67"/>
      <c r="K554" s="22"/>
    </row>
    <row r="555" spans="1:11" x14ac:dyDescent="0.25">
      <c r="A555" s="43"/>
      <c r="B555" s="44" t="s">
        <v>8</v>
      </c>
      <c r="C555" s="73"/>
      <c r="D555" s="74"/>
      <c r="E555" s="13"/>
      <c r="F555" s="67"/>
      <c r="G555" s="13"/>
      <c r="H555" s="67"/>
      <c r="I555" s="13"/>
      <c r="J555" s="67"/>
      <c r="K555" s="22"/>
    </row>
    <row r="556" spans="1:11" ht="15" customHeight="1" x14ac:dyDescent="0.25">
      <c r="A556" s="68">
        <v>45</v>
      </c>
      <c r="B556" s="93" t="s">
        <v>125</v>
      </c>
      <c r="C556" s="70">
        <f>3216500/1000</f>
        <v>3216.5</v>
      </c>
      <c r="D556" s="71"/>
      <c r="E556" s="17"/>
      <c r="F556" s="72"/>
      <c r="G556" s="17"/>
      <c r="H556" s="71">
        <f>C556</f>
        <v>3216.5</v>
      </c>
      <c r="I556" s="17">
        <f>H556/C556</f>
        <v>1</v>
      </c>
      <c r="J556" s="72"/>
      <c r="K556" s="26"/>
    </row>
    <row r="557" spans="1:11" x14ac:dyDescent="0.25">
      <c r="A557" s="43"/>
      <c r="B557" s="44" t="s">
        <v>4</v>
      </c>
      <c r="C557" s="75">
        <f>3216500/1000</f>
        <v>3216.5</v>
      </c>
      <c r="D557" s="76"/>
      <c r="E557" s="33"/>
      <c r="F557" s="107"/>
      <c r="G557" s="33"/>
      <c r="H557" s="76">
        <f>C557</f>
        <v>3216.5</v>
      </c>
      <c r="I557" s="33">
        <f>H557/C557</f>
        <v>1</v>
      </c>
      <c r="J557" s="67"/>
      <c r="K557" s="22"/>
    </row>
    <row r="558" spans="1:11" x14ac:dyDescent="0.25">
      <c r="A558" s="43"/>
      <c r="B558" s="44" t="s">
        <v>5</v>
      </c>
      <c r="C558" s="73"/>
      <c r="D558" s="74"/>
      <c r="E558" s="13"/>
      <c r="F558" s="67"/>
      <c r="G558" s="13"/>
      <c r="H558" s="67"/>
      <c r="I558" s="13"/>
      <c r="J558" s="67"/>
      <c r="K558" s="22"/>
    </row>
    <row r="559" spans="1:11" x14ac:dyDescent="0.25">
      <c r="A559" s="43"/>
      <c r="B559" s="44" t="s">
        <v>6</v>
      </c>
      <c r="C559" s="73"/>
      <c r="D559" s="74"/>
      <c r="E559" s="13"/>
      <c r="F559" s="67"/>
      <c r="G559" s="13"/>
      <c r="H559" s="67"/>
      <c r="I559" s="13"/>
      <c r="J559" s="67"/>
      <c r="K559" s="22"/>
    </row>
    <row r="560" spans="1:11" x14ac:dyDescent="0.25">
      <c r="A560" s="43"/>
      <c r="B560" s="44" t="s">
        <v>7</v>
      </c>
      <c r="C560" s="73"/>
      <c r="D560" s="74"/>
      <c r="E560" s="13"/>
      <c r="F560" s="67"/>
      <c r="G560" s="13"/>
      <c r="H560" s="67"/>
      <c r="I560" s="13"/>
      <c r="J560" s="67"/>
      <c r="K560" s="22"/>
    </row>
    <row r="561" spans="1:11" x14ac:dyDescent="0.25">
      <c r="A561" s="43"/>
      <c r="B561" s="44" t="s">
        <v>8</v>
      </c>
      <c r="C561" s="73"/>
      <c r="D561" s="74"/>
      <c r="E561" s="13"/>
      <c r="F561" s="67"/>
      <c r="G561" s="13"/>
      <c r="H561" s="67"/>
      <c r="I561" s="13"/>
      <c r="J561" s="67"/>
      <c r="K561" s="22"/>
    </row>
    <row r="562" spans="1:11" ht="24.75" x14ac:dyDescent="0.25">
      <c r="A562" s="68">
        <v>46</v>
      </c>
      <c r="B562" s="93" t="s">
        <v>126</v>
      </c>
      <c r="C562" s="70">
        <f>4263395/1000</f>
        <v>4263.3950000000004</v>
      </c>
      <c r="D562" s="71"/>
      <c r="E562" s="17"/>
      <c r="F562" s="72"/>
      <c r="G562" s="17"/>
      <c r="H562" s="71">
        <f>C562</f>
        <v>4263.3950000000004</v>
      </c>
      <c r="I562" s="17">
        <f>H562/C562</f>
        <v>1</v>
      </c>
      <c r="J562" s="72"/>
      <c r="K562" s="26"/>
    </row>
    <row r="563" spans="1:11" x14ac:dyDescent="0.25">
      <c r="A563" s="43"/>
      <c r="B563" s="44" t="s">
        <v>4</v>
      </c>
      <c r="C563" s="75">
        <f>4263395/1000</f>
        <v>4263.3950000000004</v>
      </c>
      <c r="D563" s="76"/>
      <c r="E563" s="33"/>
      <c r="F563" s="107"/>
      <c r="G563" s="33"/>
      <c r="H563" s="76">
        <f>C563</f>
        <v>4263.3950000000004</v>
      </c>
      <c r="I563" s="33">
        <f>H563/C563</f>
        <v>1</v>
      </c>
      <c r="J563" s="67"/>
      <c r="K563" s="22"/>
    </row>
    <row r="564" spans="1:11" x14ac:dyDescent="0.25">
      <c r="A564" s="43"/>
      <c r="B564" s="44" t="s">
        <v>5</v>
      </c>
      <c r="C564" s="73"/>
      <c r="D564" s="74"/>
      <c r="E564" s="13"/>
      <c r="F564" s="67"/>
      <c r="G564" s="13"/>
      <c r="H564" s="67"/>
      <c r="I564" s="13"/>
      <c r="J564" s="67"/>
      <c r="K564" s="22"/>
    </row>
    <row r="565" spans="1:11" x14ac:dyDescent="0.25">
      <c r="A565" s="43"/>
      <c r="B565" s="44" t="s">
        <v>6</v>
      </c>
      <c r="C565" s="73"/>
      <c r="D565" s="74"/>
      <c r="E565" s="13"/>
      <c r="F565" s="67"/>
      <c r="G565" s="13"/>
      <c r="H565" s="67"/>
      <c r="I565" s="13"/>
      <c r="J565" s="67"/>
      <c r="K565" s="22"/>
    </row>
    <row r="566" spans="1:11" x14ac:dyDescent="0.25">
      <c r="A566" s="43"/>
      <c r="B566" s="44" t="s">
        <v>7</v>
      </c>
      <c r="C566" s="73"/>
      <c r="D566" s="74"/>
      <c r="E566" s="13"/>
      <c r="F566" s="67"/>
      <c r="G566" s="13"/>
      <c r="H566" s="67"/>
      <c r="I566" s="13"/>
      <c r="J566" s="67"/>
      <c r="K566" s="22"/>
    </row>
    <row r="567" spans="1:11" x14ac:dyDescent="0.25">
      <c r="A567" s="43"/>
      <c r="B567" s="44" t="s">
        <v>8</v>
      </c>
      <c r="C567" s="73"/>
      <c r="D567" s="74"/>
      <c r="E567" s="13"/>
      <c r="F567" s="67"/>
      <c r="G567" s="13"/>
      <c r="H567" s="67"/>
      <c r="I567" s="13"/>
      <c r="J567" s="67"/>
      <c r="K567" s="22"/>
    </row>
    <row r="568" spans="1:11" ht="24.75" x14ac:dyDescent="0.25">
      <c r="A568" s="68">
        <v>47</v>
      </c>
      <c r="B568" s="93" t="s">
        <v>127</v>
      </c>
      <c r="C568" s="70">
        <f>4265400/1000</f>
        <v>4265.3999999999996</v>
      </c>
      <c r="D568" s="71"/>
      <c r="E568" s="17"/>
      <c r="F568" s="72"/>
      <c r="G568" s="17"/>
      <c r="H568" s="71">
        <f>C568</f>
        <v>4265.3999999999996</v>
      </c>
      <c r="I568" s="17">
        <f>H568/C568</f>
        <v>1</v>
      </c>
      <c r="J568" s="72"/>
      <c r="K568" s="26"/>
    </row>
    <row r="569" spans="1:11" x14ac:dyDescent="0.25">
      <c r="A569" s="43"/>
      <c r="B569" s="44" t="s">
        <v>4</v>
      </c>
      <c r="C569" s="75">
        <f>4265400/1000</f>
        <v>4265.3999999999996</v>
      </c>
      <c r="D569" s="76"/>
      <c r="E569" s="33"/>
      <c r="F569" s="107"/>
      <c r="G569" s="33"/>
      <c r="H569" s="76">
        <f>C569</f>
        <v>4265.3999999999996</v>
      </c>
      <c r="I569" s="33">
        <f>H569/C569</f>
        <v>1</v>
      </c>
      <c r="J569" s="67"/>
      <c r="K569" s="22"/>
    </row>
    <row r="570" spans="1:11" x14ac:dyDescent="0.25">
      <c r="A570" s="43"/>
      <c r="B570" s="44" t="s">
        <v>5</v>
      </c>
      <c r="C570" s="73"/>
      <c r="D570" s="74"/>
      <c r="E570" s="13"/>
      <c r="F570" s="67"/>
      <c r="G570" s="13"/>
      <c r="H570" s="67"/>
      <c r="I570" s="13"/>
      <c r="J570" s="67"/>
      <c r="K570" s="22"/>
    </row>
    <row r="571" spans="1:11" x14ac:dyDescent="0.25">
      <c r="A571" s="43"/>
      <c r="B571" s="44" t="s">
        <v>6</v>
      </c>
      <c r="C571" s="73"/>
      <c r="D571" s="74"/>
      <c r="E571" s="13"/>
      <c r="F571" s="67"/>
      <c r="G571" s="13"/>
      <c r="H571" s="67"/>
      <c r="I571" s="13"/>
      <c r="J571" s="67"/>
      <c r="K571" s="22"/>
    </row>
    <row r="572" spans="1:11" x14ac:dyDescent="0.25">
      <c r="A572" s="43"/>
      <c r="B572" s="44" t="s">
        <v>7</v>
      </c>
      <c r="C572" s="73"/>
      <c r="D572" s="74"/>
      <c r="E572" s="13"/>
      <c r="F572" s="67"/>
      <c r="G572" s="13"/>
      <c r="H572" s="67"/>
      <c r="I572" s="13"/>
      <c r="J572" s="67"/>
      <c r="K572" s="22"/>
    </row>
    <row r="573" spans="1:11" x14ac:dyDescent="0.25">
      <c r="A573" s="43"/>
      <c r="B573" s="44" t="s">
        <v>8</v>
      </c>
      <c r="C573" s="73"/>
      <c r="D573" s="74"/>
      <c r="E573" s="13"/>
      <c r="F573" s="67"/>
      <c r="G573" s="13"/>
      <c r="H573" s="67"/>
      <c r="I573" s="13"/>
      <c r="J573" s="67"/>
      <c r="K573" s="22"/>
    </row>
    <row r="574" spans="1:11" ht="24.75" x14ac:dyDescent="0.25">
      <c r="A574" s="68">
        <v>48</v>
      </c>
      <c r="B574" s="93" t="s">
        <v>128</v>
      </c>
      <c r="C574" s="70">
        <f>1532680/1000</f>
        <v>1532.68</v>
      </c>
      <c r="D574" s="71"/>
      <c r="E574" s="17"/>
      <c r="F574" s="72"/>
      <c r="G574" s="17"/>
      <c r="H574" s="71">
        <f>C574</f>
        <v>1532.68</v>
      </c>
      <c r="I574" s="17">
        <f>H574/C574</f>
        <v>1</v>
      </c>
      <c r="J574" s="72"/>
      <c r="K574" s="26"/>
    </row>
    <row r="575" spans="1:11" x14ac:dyDescent="0.25">
      <c r="A575" s="43"/>
      <c r="B575" s="44" t="s">
        <v>4</v>
      </c>
      <c r="C575" s="75">
        <f>1532680/1000</f>
        <v>1532.68</v>
      </c>
      <c r="D575" s="76"/>
      <c r="E575" s="33"/>
      <c r="F575" s="107"/>
      <c r="G575" s="33"/>
      <c r="H575" s="76">
        <f>C575</f>
        <v>1532.68</v>
      </c>
      <c r="I575" s="33">
        <f>H575/C575</f>
        <v>1</v>
      </c>
      <c r="J575" s="67"/>
      <c r="K575" s="22"/>
    </row>
    <row r="576" spans="1:11" x14ac:dyDescent="0.25">
      <c r="A576" s="43"/>
      <c r="B576" s="44" t="s">
        <v>5</v>
      </c>
      <c r="C576" s="73"/>
      <c r="D576" s="74"/>
      <c r="E576" s="13"/>
      <c r="F576" s="67"/>
      <c r="G576" s="13"/>
      <c r="H576" s="67"/>
      <c r="I576" s="13"/>
      <c r="J576" s="67"/>
      <c r="K576" s="22"/>
    </row>
    <row r="577" spans="1:11" x14ac:dyDescent="0.25">
      <c r="A577" s="43"/>
      <c r="B577" s="44" t="s">
        <v>6</v>
      </c>
      <c r="C577" s="73"/>
      <c r="D577" s="74"/>
      <c r="E577" s="13"/>
      <c r="F577" s="67"/>
      <c r="G577" s="13"/>
      <c r="H577" s="67"/>
      <c r="I577" s="13"/>
      <c r="J577" s="67"/>
      <c r="K577" s="22"/>
    </row>
    <row r="578" spans="1:11" x14ac:dyDescent="0.25">
      <c r="A578" s="43"/>
      <c r="B578" s="44" t="s">
        <v>7</v>
      </c>
      <c r="C578" s="73"/>
      <c r="D578" s="74"/>
      <c r="E578" s="13"/>
      <c r="F578" s="67"/>
      <c r="G578" s="13"/>
      <c r="H578" s="67"/>
      <c r="I578" s="13"/>
      <c r="J578" s="67"/>
      <c r="K578" s="22"/>
    </row>
    <row r="579" spans="1:11" x14ac:dyDescent="0.25">
      <c r="A579" s="43"/>
      <c r="B579" s="44" t="s">
        <v>8</v>
      </c>
      <c r="C579" s="73"/>
      <c r="D579" s="74"/>
      <c r="E579" s="13"/>
      <c r="F579" s="67"/>
      <c r="G579" s="13"/>
      <c r="H579" s="67"/>
      <c r="I579" s="13"/>
      <c r="J579" s="67"/>
      <c r="K579" s="22"/>
    </row>
    <row r="580" spans="1:11" ht="24.75" x14ac:dyDescent="0.25">
      <c r="A580" s="68">
        <v>49</v>
      </c>
      <c r="B580" s="93" t="s">
        <v>129</v>
      </c>
      <c r="C580" s="70">
        <f>768130/1000</f>
        <v>768.13</v>
      </c>
      <c r="D580" s="71"/>
      <c r="E580" s="17"/>
      <c r="F580" s="72"/>
      <c r="G580" s="17"/>
      <c r="H580" s="71">
        <f>C580</f>
        <v>768.13</v>
      </c>
      <c r="I580" s="17">
        <f>H580/C580</f>
        <v>1</v>
      </c>
      <c r="J580" s="72"/>
      <c r="K580" s="26"/>
    </row>
    <row r="581" spans="1:11" x14ac:dyDescent="0.25">
      <c r="A581" s="43"/>
      <c r="B581" s="44" t="s">
        <v>4</v>
      </c>
      <c r="C581" s="75">
        <f>768130/1000</f>
        <v>768.13</v>
      </c>
      <c r="D581" s="76"/>
      <c r="E581" s="33"/>
      <c r="F581" s="107"/>
      <c r="G581" s="33"/>
      <c r="H581" s="76">
        <f>C581</f>
        <v>768.13</v>
      </c>
      <c r="I581" s="33">
        <f>H581/C581</f>
        <v>1</v>
      </c>
      <c r="J581" s="67"/>
      <c r="K581" s="22"/>
    </row>
    <row r="582" spans="1:11" x14ac:dyDescent="0.25">
      <c r="A582" s="43"/>
      <c r="B582" s="44" t="s">
        <v>5</v>
      </c>
      <c r="C582" s="73"/>
      <c r="D582" s="74"/>
      <c r="E582" s="13"/>
      <c r="F582" s="67"/>
      <c r="G582" s="13"/>
      <c r="H582" s="67"/>
      <c r="I582" s="13"/>
      <c r="J582" s="67"/>
      <c r="K582" s="22"/>
    </row>
    <row r="583" spans="1:11" x14ac:dyDescent="0.25">
      <c r="A583" s="43"/>
      <c r="B583" s="44" t="s">
        <v>6</v>
      </c>
      <c r="C583" s="73"/>
      <c r="D583" s="74"/>
      <c r="E583" s="13"/>
      <c r="F583" s="67"/>
      <c r="G583" s="13"/>
      <c r="H583" s="67"/>
      <c r="I583" s="13"/>
      <c r="J583" s="67"/>
      <c r="K583" s="22"/>
    </row>
    <row r="584" spans="1:11" x14ac:dyDescent="0.25">
      <c r="A584" s="43"/>
      <c r="B584" s="44" t="s">
        <v>7</v>
      </c>
      <c r="C584" s="73"/>
      <c r="D584" s="74"/>
      <c r="E584" s="13"/>
      <c r="F584" s="67"/>
      <c r="G584" s="13"/>
      <c r="H584" s="67"/>
      <c r="I584" s="13"/>
      <c r="J584" s="67"/>
      <c r="K584" s="22"/>
    </row>
    <row r="585" spans="1:11" x14ac:dyDescent="0.25">
      <c r="A585" s="43"/>
      <c r="B585" s="44" t="s">
        <v>8</v>
      </c>
      <c r="C585" s="73"/>
      <c r="D585" s="74"/>
      <c r="E585" s="13"/>
      <c r="F585" s="67"/>
      <c r="G585" s="13"/>
      <c r="H585" s="67"/>
      <c r="I585" s="13"/>
      <c r="J585" s="67"/>
      <c r="K585" s="22"/>
    </row>
    <row r="586" spans="1:11" ht="24.75" x14ac:dyDescent="0.25">
      <c r="A586" s="68">
        <v>50</v>
      </c>
      <c r="B586" s="93" t="s">
        <v>130</v>
      </c>
      <c r="C586" s="70">
        <f>236740/1000</f>
        <v>236.74</v>
      </c>
      <c r="D586" s="71"/>
      <c r="E586" s="17"/>
      <c r="F586" s="72"/>
      <c r="G586" s="17"/>
      <c r="H586" s="71">
        <f>C586</f>
        <v>236.74</v>
      </c>
      <c r="I586" s="17">
        <f>H586/C586</f>
        <v>1</v>
      </c>
      <c r="J586" s="72"/>
      <c r="K586" s="26"/>
    </row>
    <row r="587" spans="1:11" x14ac:dyDescent="0.25">
      <c r="A587" s="43"/>
      <c r="B587" s="44" t="s">
        <v>4</v>
      </c>
      <c r="C587" s="75">
        <f>236740/1000</f>
        <v>236.74</v>
      </c>
      <c r="D587" s="76"/>
      <c r="E587" s="33"/>
      <c r="F587" s="107"/>
      <c r="G587" s="33"/>
      <c r="H587" s="76">
        <f>C587</f>
        <v>236.74</v>
      </c>
      <c r="I587" s="33">
        <f>H587/C587</f>
        <v>1</v>
      </c>
      <c r="J587" s="67"/>
      <c r="K587" s="22"/>
    </row>
    <row r="588" spans="1:11" x14ac:dyDescent="0.25">
      <c r="A588" s="43"/>
      <c r="B588" s="44" t="s">
        <v>5</v>
      </c>
      <c r="C588" s="73"/>
      <c r="D588" s="74"/>
      <c r="E588" s="13"/>
      <c r="F588" s="67"/>
      <c r="G588" s="13"/>
      <c r="H588" s="67"/>
      <c r="I588" s="13"/>
      <c r="J588" s="67"/>
      <c r="K588" s="22"/>
    </row>
    <row r="589" spans="1:11" x14ac:dyDescent="0.25">
      <c r="A589" s="43"/>
      <c r="B589" s="44" t="s">
        <v>6</v>
      </c>
      <c r="C589" s="73"/>
      <c r="D589" s="74"/>
      <c r="E589" s="13"/>
      <c r="F589" s="67"/>
      <c r="G589" s="13"/>
      <c r="H589" s="67"/>
      <c r="I589" s="13"/>
      <c r="J589" s="67"/>
      <c r="K589" s="22"/>
    </row>
    <row r="590" spans="1:11" x14ac:dyDescent="0.25">
      <c r="A590" s="43"/>
      <c r="B590" s="44" t="s">
        <v>7</v>
      </c>
      <c r="C590" s="73"/>
      <c r="D590" s="74"/>
      <c r="E590" s="13"/>
      <c r="F590" s="67"/>
      <c r="G590" s="13"/>
      <c r="H590" s="67"/>
      <c r="I590" s="13"/>
      <c r="J590" s="67"/>
      <c r="K590" s="22"/>
    </row>
    <row r="591" spans="1:11" x14ac:dyDescent="0.25">
      <c r="A591" s="43"/>
      <c r="B591" s="44" t="s">
        <v>8</v>
      </c>
      <c r="C591" s="73"/>
      <c r="D591" s="74"/>
      <c r="E591" s="13"/>
      <c r="F591" s="67"/>
      <c r="G591" s="13"/>
      <c r="H591" s="67"/>
      <c r="I591" s="13"/>
      <c r="J591" s="67"/>
      <c r="K591" s="22"/>
    </row>
    <row r="592" spans="1:11" ht="24.75" x14ac:dyDescent="0.25">
      <c r="A592" s="68">
        <v>51</v>
      </c>
      <c r="B592" s="93" t="s">
        <v>131</v>
      </c>
      <c r="C592" s="70">
        <f>8724000/1000</f>
        <v>8724</v>
      </c>
      <c r="D592" s="71"/>
      <c r="E592" s="17"/>
      <c r="F592" s="72"/>
      <c r="G592" s="17"/>
      <c r="H592" s="71">
        <f>C592</f>
        <v>8724</v>
      </c>
      <c r="I592" s="17">
        <f>H592/C592</f>
        <v>1</v>
      </c>
      <c r="J592" s="72"/>
      <c r="K592" s="26"/>
    </row>
    <row r="593" spans="1:11" x14ac:dyDescent="0.25">
      <c r="A593" s="43"/>
      <c r="B593" s="44" t="s">
        <v>4</v>
      </c>
      <c r="C593" s="75">
        <f>8724000/1000</f>
        <v>8724</v>
      </c>
      <c r="D593" s="76"/>
      <c r="E593" s="33"/>
      <c r="F593" s="107"/>
      <c r="G593" s="33"/>
      <c r="H593" s="76">
        <f>C593</f>
        <v>8724</v>
      </c>
      <c r="I593" s="33">
        <f>H593/C593</f>
        <v>1</v>
      </c>
      <c r="J593" s="67"/>
      <c r="K593" s="22"/>
    </row>
    <row r="594" spans="1:11" x14ac:dyDescent="0.25">
      <c r="A594" s="43"/>
      <c r="B594" s="44" t="s">
        <v>5</v>
      </c>
      <c r="C594" s="73"/>
      <c r="D594" s="74"/>
      <c r="E594" s="13"/>
      <c r="F594" s="67"/>
      <c r="G594" s="13"/>
      <c r="H594" s="67"/>
      <c r="I594" s="13"/>
      <c r="J594" s="67"/>
      <c r="K594" s="22"/>
    </row>
    <row r="595" spans="1:11" x14ac:dyDescent="0.25">
      <c r="A595" s="43"/>
      <c r="B595" s="44" t="s">
        <v>6</v>
      </c>
      <c r="C595" s="73"/>
      <c r="D595" s="74"/>
      <c r="E595" s="13"/>
      <c r="F595" s="67"/>
      <c r="G595" s="13"/>
      <c r="H595" s="67"/>
      <c r="I595" s="13"/>
      <c r="J595" s="67"/>
      <c r="K595" s="22"/>
    </row>
    <row r="596" spans="1:11" x14ac:dyDescent="0.25">
      <c r="A596" s="43"/>
      <c r="B596" s="44" t="s">
        <v>7</v>
      </c>
      <c r="C596" s="73"/>
      <c r="D596" s="74"/>
      <c r="E596" s="13"/>
      <c r="F596" s="67"/>
      <c r="G596" s="13"/>
      <c r="H596" s="67"/>
      <c r="I596" s="13"/>
      <c r="J596" s="67"/>
      <c r="K596" s="22"/>
    </row>
    <row r="597" spans="1:11" x14ac:dyDescent="0.25">
      <c r="A597" s="43"/>
      <c r="B597" s="44" t="s">
        <v>8</v>
      </c>
      <c r="C597" s="73"/>
      <c r="D597" s="74"/>
      <c r="E597" s="13"/>
      <c r="F597" s="67"/>
      <c r="G597" s="13"/>
      <c r="H597" s="67"/>
      <c r="I597" s="13"/>
      <c r="J597" s="67"/>
      <c r="K597" s="22"/>
    </row>
    <row r="598" spans="1:11" ht="15.75" thickBot="1" x14ac:dyDescent="0.3">
      <c r="A598" s="57" t="s">
        <v>25</v>
      </c>
      <c r="B598" s="83"/>
      <c r="C598" s="84"/>
      <c r="D598" s="85"/>
      <c r="E598" s="15"/>
      <c r="F598" s="86"/>
      <c r="G598" s="15"/>
      <c r="H598" s="86"/>
      <c r="I598" s="15"/>
      <c r="J598" s="86"/>
      <c r="K598" s="24"/>
    </row>
    <row r="599" spans="1:11" x14ac:dyDescent="0.25">
      <c r="A599" s="101" t="s">
        <v>132</v>
      </c>
      <c r="B599" s="102" t="s">
        <v>34</v>
      </c>
      <c r="C599" s="103"/>
      <c r="D599" s="104"/>
      <c r="E599" s="16"/>
      <c r="F599" s="105"/>
      <c r="G599" s="16"/>
      <c r="H599" s="105"/>
      <c r="I599" s="16"/>
      <c r="J599" s="105"/>
      <c r="K599" s="25"/>
    </row>
    <row r="600" spans="1:11" x14ac:dyDescent="0.25">
      <c r="A600" s="43"/>
      <c r="B600" s="63" t="s">
        <v>4</v>
      </c>
      <c r="C600" s="73"/>
      <c r="D600" s="74"/>
      <c r="E600" s="13"/>
      <c r="F600" s="67"/>
      <c r="G600" s="13"/>
      <c r="H600" s="67"/>
      <c r="I600" s="13"/>
      <c r="J600" s="67"/>
      <c r="K600" s="22"/>
    </row>
    <row r="601" spans="1:11" x14ac:dyDescent="0.25">
      <c r="A601" s="43"/>
      <c r="B601" s="63" t="s">
        <v>5</v>
      </c>
      <c r="C601" s="73"/>
      <c r="D601" s="74"/>
      <c r="E601" s="13"/>
      <c r="F601" s="67"/>
      <c r="G601" s="13"/>
      <c r="H601" s="67"/>
      <c r="I601" s="13"/>
      <c r="J601" s="67"/>
      <c r="K601" s="22"/>
    </row>
    <row r="602" spans="1:11" x14ac:dyDescent="0.25">
      <c r="A602" s="43"/>
      <c r="B602" s="63" t="s">
        <v>6</v>
      </c>
      <c r="C602" s="73"/>
      <c r="D602" s="74"/>
      <c r="E602" s="13"/>
      <c r="F602" s="67"/>
      <c r="G602" s="13"/>
      <c r="H602" s="67"/>
      <c r="I602" s="13"/>
      <c r="J602" s="67"/>
      <c r="K602" s="22"/>
    </row>
    <row r="603" spans="1:11" x14ac:dyDescent="0.25">
      <c r="A603" s="43"/>
      <c r="B603" s="63" t="s">
        <v>7</v>
      </c>
      <c r="C603" s="73"/>
      <c r="D603" s="74"/>
      <c r="E603" s="13"/>
      <c r="F603" s="67"/>
      <c r="G603" s="13"/>
      <c r="H603" s="67"/>
      <c r="I603" s="13"/>
      <c r="J603" s="67"/>
      <c r="K603" s="22"/>
    </row>
    <row r="604" spans="1:11" x14ac:dyDescent="0.25">
      <c r="A604" s="43"/>
      <c r="B604" s="63" t="s">
        <v>8</v>
      </c>
      <c r="C604" s="73"/>
      <c r="D604" s="74"/>
      <c r="E604" s="13"/>
      <c r="F604" s="67"/>
      <c r="G604" s="13"/>
      <c r="H604" s="67"/>
      <c r="I604" s="13"/>
      <c r="J604" s="67"/>
      <c r="K604" s="22"/>
    </row>
    <row r="605" spans="1:11" x14ac:dyDescent="0.25">
      <c r="A605" s="68" t="s">
        <v>2</v>
      </c>
      <c r="B605" s="69" t="s">
        <v>10</v>
      </c>
      <c r="C605" s="70"/>
      <c r="D605" s="71"/>
      <c r="E605" s="17"/>
      <c r="F605" s="72"/>
      <c r="G605" s="17"/>
      <c r="H605" s="72"/>
      <c r="I605" s="17"/>
      <c r="J605" s="72"/>
      <c r="K605" s="26"/>
    </row>
    <row r="606" spans="1:11" x14ac:dyDescent="0.25">
      <c r="A606" s="43"/>
      <c r="B606" s="44" t="s">
        <v>4</v>
      </c>
      <c r="C606" s="73"/>
      <c r="D606" s="74"/>
      <c r="E606" s="13"/>
      <c r="F606" s="67"/>
      <c r="G606" s="13"/>
      <c r="H606" s="67"/>
      <c r="I606" s="13"/>
      <c r="J606" s="67"/>
      <c r="K606" s="22"/>
    </row>
    <row r="607" spans="1:11" x14ac:dyDescent="0.25">
      <c r="A607" s="43"/>
      <c r="B607" s="44" t="s">
        <v>5</v>
      </c>
      <c r="C607" s="73"/>
      <c r="D607" s="74"/>
      <c r="E607" s="13"/>
      <c r="F607" s="67"/>
      <c r="G607" s="13"/>
      <c r="H607" s="67"/>
      <c r="I607" s="13"/>
      <c r="J607" s="67"/>
      <c r="K607" s="22"/>
    </row>
    <row r="608" spans="1:11" x14ac:dyDescent="0.25">
      <c r="A608" s="43"/>
      <c r="B608" s="44" t="s">
        <v>6</v>
      </c>
      <c r="C608" s="73"/>
      <c r="D608" s="74"/>
      <c r="E608" s="13"/>
      <c r="F608" s="67"/>
      <c r="G608" s="13"/>
      <c r="H608" s="67"/>
      <c r="I608" s="13"/>
      <c r="J608" s="67"/>
      <c r="K608" s="22"/>
    </row>
    <row r="609" spans="1:11" x14ac:dyDescent="0.25">
      <c r="A609" s="43"/>
      <c r="B609" s="44" t="s">
        <v>7</v>
      </c>
      <c r="C609" s="73"/>
      <c r="D609" s="74"/>
      <c r="E609" s="13"/>
      <c r="F609" s="67"/>
      <c r="G609" s="13"/>
      <c r="H609" s="67"/>
      <c r="I609" s="13"/>
      <c r="J609" s="67"/>
      <c r="K609" s="22"/>
    </row>
    <row r="610" spans="1:11" x14ac:dyDescent="0.25">
      <c r="A610" s="43"/>
      <c r="B610" s="44" t="s">
        <v>8</v>
      </c>
      <c r="C610" s="73"/>
      <c r="D610" s="74"/>
      <c r="E610" s="13"/>
      <c r="F610" s="67"/>
      <c r="G610" s="13"/>
      <c r="H610" s="67"/>
      <c r="I610" s="13"/>
      <c r="J610" s="67"/>
      <c r="K610" s="22"/>
    </row>
    <row r="611" spans="1:11" ht="15.75" thickBot="1" x14ac:dyDescent="0.3">
      <c r="A611" s="57" t="s">
        <v>25</v>
      </c>
      <c r="B611" s="83"/>
      <c r="C611" s="84"/>
      <c r="D611" s="85"/>
      <c r="E611" s="15"/>
      <c r="F611" s="86"/>
      <c r="G611" s="15"/>
      <c r="H611" s="86"/>
      <c r="I611" s="15"/>
      <c r="J611" s="86"/>
      <c r="K611" s="24"/>
    </row>
    <row r="612" spans="1:11" x14ac:dyDescent="0.25">
      <c r="A612" s="109" t="s">
        <v>133</v>
      </c>
      <c r="B612" s="110" t="s">
        <v>35</v>
      </c>
      <c r="C612" s="66"/>
      <c r="D612" s="111"/>
      <c r="E612" s="30"/>
      <c r="F612" s="112"/>
      <c r="G612" s="30"/>
      <c r="H612" s="112"/>
      <c r="I612" s="30"/>
      <c r="J612" s="112"/>
      <c r="K612" s="31"/>
    </row>
    <row r="613" spans="1:11" x14ac:dyDescent="0.25">
      <c r="A613" s="43"/>
      <c r="B613" s="63" t="s">
        <v>4</v>
      </c>
      <c r="C613" s="73"/>
      <c r="D613" s="74"/>
      <c r="E613" s="13"/>
      <c r="F613" s="67"/>
      <c r="G613" s="13"/>
      <c r="H613" s="67"/>
      <c r="I613" s="13"/>
      <c r="J613" s="67"/>
      <c r="K613" s="22"/>
    </row>
    <row r="614" spans="1:11" x14ac:dyDescent="0.25">
      <c r="A614" s="43"/>
      <c r="B614" s="63" t="s">
        <v>5</v>
      </c>
      <c r="C614" s="73"/>
      <c r="D614" s="74"/>
      <c r="E614" s="13"/>
      <c r="F614" s="67"/>
      <c r="G614" s="13"/>
      <c r="H614" s="67"/>
      <c r="I614" s="13"/>
      <c r="J614" s="67"/>
      <c r="K614" s="22"/>
    </row>
    <row r="615" spans="1:11" x14ac:dyDescent="0.25">
      <c r="A615" s="43"/>
      <c r="B615" s="63" t="s">
        <v>6</v>
      </c>
      <c r="C615" s="73"/>
      <c r="D615" s="74"/>
      <c r="E615" s="13"/>
      <c r="F615" s="67"/>
      <c r="G615" s="13"/>
      <c r="H615" s="67"/>
      <c r="I615" s="13"/>
      <c r="J615" s="67"/>
      <c r="K615" s="22"/>
    </row>
    <row r="616" spans="1:11" x14ac:dyDescent="0.25">
      <c r="A616" s="43"/>
      <c r="B616" s="63" t="s">
        <v>7</v>
      </c>
      <c r="C616" s="73"/>
      <c r="D616" s="74"/>
      <c r="E616" s="13"/>
      <c r="F616" s="67"/>
      <c r="G616" s="13"/>
      <c r="H616" s="67"/>
      <c r="I616" s="13"/>
      <c r="J616" s="67"/>
      <c r="K616" s="22"/>
    </row>
    <row r="617" spans="1:11" x14ac:dyDescent="0.25">
      <c r="A617" s="43"/>
      <c r="B617" s="63" t="s">
        <v>8</v>
      </c>
      <c r="C617" s="73"/>
      <c r="D617" s="74"/>
      <c r="E617" s="13"/>
      <c r="F617" s="67"/>
      <c r="G617" s="13"/>
      <c r="H617" s="67"/>
      <c r="I617" s="13"/>
      <c r="J617" s="67"/>
      <c r="K617" s="22"/>
    </row>
    <row r="618" spans="1:11" x14ac:dyDescent="0.25">
      <c r="A618" s="68" t="s">
        <v>2</v>
      </c>
      <c r="B618" s="69" t="s">
        <v>10</v>
      </c>
      <c r="C618" s="70"/>
      <c r="D618" s="71"/>
      <c r="E618" s="17"/>
      <c r="F618" s="72"/>
      <c r="G618" s="17"/>
      <c r="H618" s="72"/>
      <c r="I618" s="17"/>
      <c r="J618" s="72"/>
      <c r="K618" s="26"/>
    </row>
    <row r="619" spans="1:11" x14ac:dyDescent="0.25">
      <c r="A619" s="43"/>
      <c r="B619" s="44" t="s">
        <v>4</v>
      </c>
      <c r="C619" s="73"/>
      <c r="D619" s="74"/>
      <c r="E619" s="13"/>
      <c r="F619" s="67"/>
      <c r="G619" s="13"/>
      <c r="H619" s="67"/>
      <c r="I619" s="13"/>
      <c r="J619" s="67"/>
      <c r="K619" s="22"/>
    </row>
    <row r="620" spans="1:11" x14ac:dyDescent="0.25">
      <c r="A620" s="43"/>
      <c r="B620" s="44" t="s">
        <v>5</v>
      </c>
      <c r="C620" s="73"/>
      <c r="D620" s="74"/>
      <c r="E620" s="13"/>
      <c r="F620" s="67"/>
      <c r="G620" s="13"/>
      <c r="H620" s="67"/>
      <c r="I620" s="13"/>
      <c r="J620" s="67"/>
      <c r="K620" s="22"/>
    </row>
    <row r="621" spans="1:11" x14ac:dyDescent="0.25">
      <c r="A621" s="43"/>
      <c r="B621" s="44" t="s">
        <v>6</v>
      </c>
      <c r="C621" s="73"/>
      <c r="D621" s="74"/>
      <c r="E621" s="13"/>
      <c r="F621" s="67"/>
      <c r="G621" s="13"/>
      <c r="H621" s="67"/>
      <c r="I621" s="13"/>
      <c r="J621" s="67"/>
      <c r="K621" s="22"/>
    </row>
    <row r="622" spans="1:11" x14ac:dyDescent="0.25">
      <c r="A622" s="43"/>
      <c r="B622" s="44" t="s">
        <v>7</v>
      </c>
      <c r="C622" s="73"/>
      <c r="D622" s="74"/>
      <c r="E622" s="13"/>
      <c r="F622" s="67"/>
      <c r="G622" s="13"/>
      <c r="H622" s="67"/>
      <c r="I622" s="13"/>
      <c r="J622" s="67"/>
      <c r="K622" s="22"/>
    </row>
    <row r="623" spans="1:11" x14ac:dyDescent="0.25">
      <c r="A623" s="43"/>
      <c r="B623" s="44" t="s">
        <v>8</v>
      </c>
      <c r="C623" s="73"/>
      <c r="D623" s="74"/>
      <c r="E623" s="13"/>
      <c r="F623" s="67"/>
      <c r="G623" s="13"/>
      <c r="H623" s="67"/>
      <c r="I623" s="13"/>
      <c r="J623" s="67"/>
      <c r="K623" s="22"/>
    </row>
    <row r="624" spans="1:11" ht="15.75" thickBot="1" x14ac:dyDescent="0.3">
      <c r="A624" s="57" t="s">
        <v>25</v>
      </c>
      <c r="B624" s="83"/>
      <c r="C624" s="84"/>
      <c r="D624" s="85"/>
      <c r="E624" s="15"/>
      <c r="F624" s="86"/>
      <c r="G624" s="15"/>
      <c r="H624" s="86"/>
      <c r="I624" s="15"/>
      <c r="J624" s="86"/>
      <c r="K624" s="24"/>
    </row>
    <row r="625" spans="1:11" x14ac:dyDescent="0.25">
      <c r="A625" s="101" t="s">
        <v>36</v>
      </c>
      <c r="B625" s="102" t="s">
        <v>37</v>
      </c>
      <c r="C625" s="103"/>
      <c r="D625" s="104"/>
      <c r="E625" s="16"/>
      <c r="F625" s="105"/>
      <c r="G625" s="16"/>
      <c r="H625" s="105"/>
      <c r="I625" s="16"/>
      <c r="J625" s="105"/>
      <c r="K625" s="25"/>
    </row>
    <row r="626" spans="1:11" x14ac:dyDescent="0.25">
      <c r="A626" s="43"/>
      <c r="B626" s="63" t="s">
        <v>4</v>
      </c>
      <c r="C626" s="73"/>
      <c r="D626" s="74"/>
      <c r="E626" s="13"/>
      <c r="F626" s="67"/>
      <c r="G626" s="13"/>
      <c r="H626" s="67"/>
      <c r="I626" s="13"/>
      <c r="J626" s="67"/>
      <c r="K626" s="22"/>
    </row>
    <row r="627" spans="1:11" x14ac:dyDescent="0.25">
      <c r="A627" s="43"/>
      <c r="B627" s="63" t="s">
        <v>5</v>
      </c>
      <c r="C627" s="73"/>
      <c r="D627" s="74"/>
      <c r="E627" s="13"/>
      <c r="F627" s="67"/>
      <c r="G627" s="13"/>
      <c r="H627" s="67"/>
      <c r="I627" s="13"/>
      <c r="J627" s="67"/>
      <c r="K627" s="22"/>
    </row>
    <row r="628" spans="1:11" x14ac:dyDescent="0.25">
      <c r="A628" s="43"/>
      <c r="B628" s="63" t="s">
        <v>6</v>
      </c>
      <c r="C628" s="73"/>
      <c r="D628" s="74"/>
      <c r="E628" s="13"/>
      <c r="F628" s="67"/>
      <c r="G628" s="13"/>
      <c r="H628" s="67"/>
      <c r="I628" s="13"/>
      <c r="J628" s="67"/>
      <c r="K628" s="22"/>
    </row>
    <row r="629" spans="1:11" x14ac:dyDescent="0.25">
      <c r="A629" s="43"/>
      <c r="B629" s="63" t="s">
        <v>7</v>
      </c>
      <c r="C629" s="73"/>
      <c r="D629" s="74"/>
      <c r="E629" s="13"/>
      <c r="F629" s="67"/>
      <c r="G629" s="13"/>
      <c r="H629" s="67"/>
      <c r="I629" s="13"/>
      <c r="J629" s="67"/>
      <c r="K629" s="22"/>
    </row>
    <row r="630" spans="1:11" x14ac:dyDescent="0.25">
      <c r="A630" s="43"/>
      <c r="B630" s="63" t="s">
        <v>8</v>
      </c>
      <c r="C630" s="73"/>
      <c r="D630" s="74"/>
      <c r="E630" s="13"/>
      <c r="F630" s="67"/>
      <c r="G630" s="13"/>
      <c r="H630" s="67"/>
      <c r="I630" s="13"/>
      <c r="J630" s="67"/>
      <c r="K630" s="22"/>
    </row>
    <row r="631" spans="1:11" x14ac:dyDescent="0.25">
      <c r="A631" s="68" t="s">
        <v>2</v>
      </c>
      <c r="B631" s="69" t="s">
        <v>10</v>
      </c>
      <c r="C631" s="70"/>
      <c r="D631" s="71"/>
      <c r="E631" s="17"/>
      <c r="F631" s="72"/>
      <c r="G631" s="17"/>
      <c r="H631" s="72"/>
      <c r="I631" s="17"/>
      <c r="J631" s="72"/>
      <c r="K631" s="26"/>
    </row>
    <row r="632" spans="1:11" x14ac:dyDescent="0.25">
      <c r="A632" s="113"/>
      <c r="B632" s="114" t="s">
        <v>4</v>
      </c>
      <c r="C632" s="75"/>
      <c r="D632" s="76"/>
      <c r="E632" s="33"/>
      <c r="F632" s="107"/>
      <c r="G632" s="33"/>
      <c r="H632" s="107"/>
      <c r="I632" s="33"/>
      <c r="J632" s="107"/>
      <c r="K632" s="37"/>
    </row>
    <row r="633" spans="1:11" x14ac:dyDescent="0.25">
      <c r="A633" s="43"/>
      <c r="B633" s="44" t="s">
        <v>5</v>
      </c>
      <c r="C633" s="73"/>
      <c r="D633" s="74"/>
      <c r="E633" s="13"/>
      <c r="F633" s="67"/>
      <c r="G633" s="13"/>
      <c r="H633" s="67"/>
      <c r="I633" s="13"/>
      <c r="J633" s="67"/>
      <c r="K633" s="22"/>
    </row>
    <row r="634" spans="1:11" x14ac:dyDescent="0.25">
      <c r="A634" s="43"/>
      <c r="B634" s="44" t="s">
        <v>6</v>
      </c>
      <c r="C634" s="73"/>
      <c r="D634" s="74"/>
      <c r="E634" s="13"/>
      <c r="F634" s="67"/>
      <c r="G634" s="13"/>
      <c r="H634" s="67"/>
      <c r="I634" s="13"/>
      <c r="J634" s="67"/>
      <c r="K634" s="22"/>
    </row>
    <row r="635" spans="1:11" x14ac:dyDescent="0.25">
      <c r="A635" s="43"/>
      <c r="B635" s="44" t="s">
        <v>7</v>
      </c>
      <c r="C635" s="73"/>
      <c r="D635" s="74"/>
      <c r="E635" s="13"/>
      <c r="F635" s="67"/>
      <c r="G635" s="13"/>
      <c r="H635" s="67"/>
      <c r="I635" s="13"/>
      <c r="J635" s="67"/>
      <c r="K635" s="22"/>
    </row>
    <row r="636" spans="1:11" x14ac:dyDescent="0.25">
      <c r="A636" s="43"/>
      <c r="B636" s="44" t="s">
        <v>8</v>
      </c>
      <c r="C636" s="73"/>
      <c r="D636" s="74"/>
      <c r="E636" s="13"/>
      <c r="F636" s="67"/>
      <c r="G636" s="13"/>
      <c r="H636" s="67"/>
      <c r="I636" s="13"/>
      <c r="J636" s="67"/>
      <c r="K636" s="22"/>
    </row>
    <row r="637" spans="1:11" ht="15.75" thickBot="1" x14ac:dyDescent="0.3">
      <c r="A637" s="57" t="s">
        <v>25</v>
      </c>
      <c r="B637" s="83"/>
      <c r="C637" s="84"/>
      <c r="D637" s="85"/>
      <c r="E637" s="15"/>
      <c r="F637" s="86"/>
      <c r="G637" s="15"/>
      <c r="H637" s="86"/>
      <c r="I637" s="15"/>
      <c r="J637" s="86"/>
      <c r="K637" s="24"/>
    </row>
    <row r="638" spans="1:11" x14ac:dyDescent="0.25">
      <c r="A638" s="101" t="s">
        <v>38</v>
      </c>
      <c r="B638" s="102" t="s">
        <v>39</v>
      </c>
      <c r="C638" s="103"/>
      <c r="D638" s="104"/>
      <c r="E638" s="16"/>
      <c r="F638" s="105"/>
      <c r="G638" s="16"/>
      <c r="H638" s="105"/>
      <c r="I638" s="16"/>
      <c r="J638" s="105"/>
      <c r="K638" s="25"/>
    </row>
    <row r="639" spans="1:11" x14ac:dyDescent="0.25">
      <c r="A639" s="43"/>
      <c r="B639" s="63" t="s">
        <v>4</v>
      </c>
      <c r="C639" s="73"/>
      <c r="D639" s="74"/>
      <c r="E639" s="13"/>
      <c r="F639" s="67"/>
      <c r="G639" s="13"/>
      <c r="H639" s="67"/>
      <c r="I639" s="13"/>
      <c r="J639" s="67"/>
      <c r="K639" s="22"/>
    </row>
    <row r="640" spans="1:11" x14ac:dyDescent="0.25">
      <c r="A640" s="43"/>
      <c r="B640" s="63" t="s">
        <v>5</v>
      </c>
      <c r="C640" s="73"/>
      <c r="D640" s="74"/>
      <c r="E640" s="13"/>
      <c r="F640" s="67"/>
      <c r="G640" s="13"/>
      <c r="H640" s="67"/>
      <c r="I640" s="13"/>
      <c r="J640" s="67"/>
      <c r="K640" s="22"/>
    </row>
    <row r="641" spans="1:11" x14ac:dyDescent="0.25">
      <c r="A641" s="43"/>
      <c r="B641" s="63" t="s">
        <v>6</v>
      </c>
      <c r="C641" s="73"/>
      <c r="D641" s="74"/>
      <c r="E641" s="13"/>
      <c r="F641" s="67"/>
      <c r="G641" s="13"/>
      <c r="H641" s="67"/>
      <c r="I641" s="13"/>
      <c r="J641" s="67"/>
      <c r="K641" s="22"/>
    </row>
    <row r="642" spans="1:11" x14ac:dyDescent="0.25">
      <c r="A642" s="43"/>
      <c r="B642" s="63" t="s">
        <v>7</v>
      </c>
      <c r="C642" s="73"/>
      <c r="D642" s="74"/>
      <c r="E642" s="13"/>
      <c r="F642" s="67"/>
      <c r="G642" s="13"/>
      <c r="H642" s="67"/>
      <c r="I642" s="13"/>
      <c r="J642" s="67"/>
      <c r="K642" s="22"/>
    </row>
    <row r="643" spans="1:11" x14ac:dyDescent="0.25">
      <c r="A643" s="43"/>
      <c r="B643" s="63" t="s">
        <v>8</v>
      </c>
      <c r="C643" s="73"/>
      <c r="D643" s="74"/>
      <c r="E643" s="13"/>
      <c r="F643" s="67"/>
      <c r="G643" s="13"/>
      <c r="H643" s="67"/>
      <c r="I643" s="13"/>
      <c r="J643" s="67"/>
      <c r="K643" s="22"/>
    </row>
    <row r="644" spans="1:11" x14ac:dyDescent="0.25">
      <c r="A644" s="68" t="s">
        <v>2</v>
      </c>
      <c r="B644" s="69" t="s">
        <v>10</v>
      </c>
      <c r="C644" s="70"/>
      <c r="D644" s="71"/>
      <c r="E644" s="17"/>
      <c r="F644" s="72"/>
      <c r="G644" s="17"/>
      <c r="H644" s="72"/>
      <c r="I644" s="17"/>
      <c r="J644" s="72"/>
      <c r="K644" s="26"/>
    </row>
    <row r="645" spans="1:11" x14ac:dyDescent="0.25">
      <c r="A645" s="43"/>
      <c r="B645" s="44" t="s">
        <v>4</v>
      </c>
      <c r="C645" s="73"/>
      <c r="D645" s="74"/>
      <c r="E645" s="13"/>
      <c r="F645" s="67"/>
      <c r="G645" s="13"/>
      <c r="H645" s="67"/>
      <c r="I645" s="13"/>
      <c r="J645" s="67"/>
      <c r="K645" s="22"/>
    </row>
    <row r="646" spans="1:11" x14ac:dyDescent="0.25">
      <c r="A646" s="43"/>
      <c r="B646" s="44" t="s">
        <v>5</v>
      </c>
      <c r="C646" s="73"/>
      <c r="D646" s="74"/>
      <c r="E646" s="13"/>
      <c r="F646" s="67"/>
      <c r="G646" s="13"/>
      <c r="H646" s="67"/>
      <c r="I646" s="13"/>
      <c r="J646" s="67"/>
      <c r="K646" s="22"/>
    </row>
    <row r="647" spans="1:11" x14ac:dyDescent="0.25">
      <c r="A647" s="43"/>
      <c r="B647" s="44" t="s">
        <v>6</v>
      </c>
      <c r="C647" s="73"/>
      <c r="D647" s="74"/>
      <c r="E647" s="13"/>
      <c r="F647" s="67"/>
      <c r="G647" s="13"/>
      <c r="H647" s="67"/>
      <c r="I647" s="13"/>
      <c r="J647" s="67"/>
      <c r="K647" s="22"/>
    </row>
    <row r="648" spans="1:11" x14ac:dyDescent="0.25">
      <c r="A648" s="43"/>
      <c r="B648" s="44" t="s">
        <v>7</v>
      </c>
      <c r="C648" s="73"/>
      <c r="D648" s="74"/>
      <c r="E648" s="13"/>
      <c r="F648" s="67"/>
      <c r="G648" s="13"/>
      <c r="H648" s="67"/>
      <c r="I648" s="13"/>
      <c r="J648" s="67"/>
      <c r="K648" s="22"/>
    </row>
    <row r="649" spans="1:11" x14ac:dyDescent="0.25">
      <c r="A649" s="43"/>
      <c r="B649" s="44" t="s">
        <v>8</v>
      </c>
      <c r="C649" s="73"/>
      <c r="D649" s="74"/>
      <c r="E649" s="13"/>
      <c r="F649" s="67"/>
      <c r="G649" s="13"/>
      <c r="H649" s="67"/>
      <c r="I649" s="13"/>
      <c r="J649" s="67"/>
      <c r="K649" s="22"/>
    </row>
    <row r="650" spans="1:11" ht="15.75" thickBot="1" x14ac:dyDescent="0.3">
      <c r="A650" s="57" t="s">
        <v>25</v>
      </c>
      <c r="B650" s="83"/>
      <c r="C650" s="84"/>
      <c r="D650" s="85"/>
      <c r="E650" s="15"/>
      <c r="F650" s="86"/>
      <c r="G650" s="15"/>
      <c r="H650" s="86"/>
      <c r="I650" s="15"/>
      <c r="J650" s="86"/>
      <c r="K650" s="24"/>
    </row>
    <row r="651" spans="1:11" ht="15.75" thickBot="1" x14ac:dyDescent="0.3">
      <c r="A651" s="101" t="s">
        <v>134</v>
      </c>
      <c r="B651" s="102" t="s">
        <v>40</v>
      </c>
      <c r="C651" s="62">
        <f>C657+C663+C669+C675+C681+C687+C693+C699+C705+C711+C717+C723+C729+C735+C741+C747</f>
        <v>5795.4</v>
      </c>
      <c r="D651" s="62">
        <f t="shared" ref="D651:J651" si="47">D657+D663+D669+D675+D681+D687+D693+D699+D705+D711+D717+D723+D729+D735+D741+D747</f>
        <v>3709.4</v>
      </c>
      <c r="E651" s="92">
        <f>D651/C651</f>
        <v>0.64005935742140319</v>
      </c>
      <c r="F651" s="62"/>
      <c r="G651" s="62"/>
      <c r="H651" s="62">
        <f t="shared" si="47"/>
        <v>1700</v>
      </c>
      <c r="I651" s="92">
        <f>H651/C651</f>
        <v>0.29333609414363115</v>
      </c>
      <c r="J651" s="62">
        <f t="shared" si="47"/>
        <v>386</v>
      </c>
      <c r="K651" s="92">
        <f>J651/C651</f>
        <v>6.660454843496566E-2</v>
      </c>
    </row>
    <row r="652" spans="1:11" x14ac:dyDescent="0.25">
      <c r="A652" s="43"/>
      <c r="B652" s="63" t="s">
        <v>4</v>
      </c>
      <c r="C652" s="88">
        <f t="shared" ref="C652:J656" si="48">C658+C664+C670+C676+C682+C688+C694+C700+C706+C712+C718+C724+C730+C736+C742+C748</f>
        <v>2460.8000000000002</v>
      </c>
      <c r="D652" s="88">
        <f t="shared" si="48"/>
        <v>424.8</v>
      </c>
      <c r="E652" s="20">
        <f t="shared" ref="E652:E654" si="49">D652/C652</f>
        <v>0.17262678803641091</v>
      </c>
      <c r="F652" s="88"/>
      <c r="G652" s="88"/>
      <c r="H652" s="88">
        <f t="shared" si="48"/>
        <v>1700</v>
      </c>
      <c r="I652" s="20">
        <f t="shared" ref="I652:I654" si="50">H652/C652</f>
        <v>0.69083224967490242</v>
      </c>
      <c r="J652" s="88">
        <f t="shared" si="48"/>
        <v>336</v>
      </c>
      <c r="K652" s="20">
        <f t="shared" ref="K652:K654" si="51">J652/C652</f>
        <v>0.13654096228868659</v>
      </c>
    </row>
    <row r="653" spans="1:11" x14ac:dyDescent="0.25">
      <c r="A653" s="43"/>
      <c r="B653" s="63" t="s">
        <v>5</v>
      </c>
      <c r="C653" s="103">
        <f t="shared" si="48"/>
        <v>0</v>
      </c>
      <c r="D653" s="103">
        <f t="shared" si="48"/>
        <v>0</v>
      </c>
      <c r="E653" s="106"/>
      <c r="F653" s="103"/>
      <c r="G653" s="103"/>
      <c r="H653" s="103">
        <f t="shared" si="48"/>
        <v>0</v>
      </c>
      <c r="I653" s="106"/>
      <c r="J653" s="103">
        <f t="shared" si="48"/>
        <v>0</v>
      </c>
      <c r="K653" s="106"/>
    </row>
    <row r="654" spans="1:11" x14ac:dyDescent="0.25">
      <c r="A654" s="43"/>
      <c r="B654" s="63" t="s">
        <v>6</v>
      </c>
      <c r="C654" s="103">
        <f t="shared" si="48"/>
        <v>3334.6</v>
      </c>
      <c r="D654" s="103">
        <f t="shared" si="48"/>
        <v>3284.6</v>
      </c>
      <c r="E654" s="106">
        <f t="shared" si="49"/>
        <v>0.98500569783482272</v>
      </c>
      <c r="F654" s="103"/>
      <c r="G654" s="103"/>
      <c r="H654" s="103">
        <f t="shared" si="48"/>
        <v>0</v>
      </c>
      <c r="I654" s="106">
        <f t="shared" si="50"/>
        <v>0</v>
      </c>
      <c r="J654" s="103">
        <f t="shared" si="48"/>
        <v>50</v>
      </c>
      <c r="K654" s="106">
        <f t="shared" si="51"/>
        <v>1.4994302165177232E-2</v>
      </c>
    </row>
    <row r="655" spans="1:11" x14ac:dyDescent="0.25">
      <c r="A655" s="43"/>
      <c r="B655" s="63" t="s">
        <v>7</v>
      </c>
      <c r="C655" s="103">
        <f t="shared" si="48"/>
        <v>0</v>
      </c>
      <c r="D655" s="103">
        <f t="shared" si="48"/>
        <v>0</v>
      </c>
      <c r="E655" s="106"/>
      <c r="F655" s="103"/>
      <c r="G655" s="103"/>
      <c r="H655" s="103">
        <f t="shared" si="48"/>
        <v>0</v>
      </c>
      <c r="I655" s="106"/>
      <c r="J655" s="103">
        <f t="shared" si="48"/>
        <v>0</v>
      </c>
      <c r="K655" s="106"/>
    </row>
    <row r="656" spans="1:11" x14ac:dyDescent="0.25">
      <c r="A656" s="43"/>
      <c r="B656" s="63" t="s">
        <v>8</v>
      </c>
      <c r="C656" s="103">
        <f t="shared" si="48"/>
        <v>0</v>
      </c>
      <c r="D656" s="103">
        <f t="shared" si="48"/>
        <v>0</v>
      </c>
      <c r="E656" s="106"/>
      <c r="F656" s="103"/>
      <c r="G656" s="103"/>
      <c r="H656" s="103">
        <f t="shared" si="48"/>
        <v>0</v>
      </c>
      <c r="I656" s="106"/>
      <c r="J656" s="103">
        <f t="shared" si="48"/>
        <v>0</v>
      </c>
      <c r="K656" s="106"/>
    </row>
    <row r="657" spans="1:11" ht="24.75" x14ac:dyDescent="0.25">
      <c r="A657" s="68">
        <v>1</v>
      </c>
      <c r="B657" s="93" t="s">
        <v>135</v>
      </c>
      <c r="C657" s="70">
        <f>96800/1000</f>
        <v>96.8</v>
      </c>
      <c r="D657" s="71">
        <f>C657</f>
        <v>96.8</v>
      </c>
      <c r="E657" s="17">
        <f>D657/C657</f>
        <v>1</v>
      </c>
      <c r="F657" s="72"/>
      <c r="G657" s="17"/>
      <c r="H657" s="72"/>
      <c r="I657" s="17"/>
      <c r="J657" s="72"/>
      <c r="K657" s="26"/>
    </row>
    <row r="658" spans="1:11" x14ac:dyDescent="0.25">
      <c r="A658" s="43"/>
      <c r="B658" s="44" t="s">
        <v>4</v>
      </c>
      <c r="C658" s="75">
        <f>96800/1000</f>
        <v>96.8</v>
      </c>
      <c r="D658" s="76">
        <f>C658</f>
        <v>96.8</v>
      </c>
      <c r="E658" s="33">
        <f>D658/C658</f>
        <v>1</v>
      </c>
      <c r="F658" s="67"/>
      <c r="G658" s="13"/>
      <c r="H658" s="67"/>
      <c r="I658" s="13"/>
      <c r="J658" s="67"/>
      <c r="K658" s="22"/>
    </row>
    <row r="659" spans="1:11" x14ac:dyDescent="0.25">
      <c r="A659" s="43"/>
      <c r="B659" s="44" t="s">
        <v>5</v>
      </c>
      <c r="C659" s="73"/>
      <c r="D659" s="74"/>
      <c r="E659" s="13"/>
      <c r="F659" s="67"/>
      <c r="G659" s="13"/>
      <c r="H659" s="67"/>
      <c r="I659" s="13"/>
      <c r="J659" s="67"/>
      <c r="K659" s="22"/>
    </row>
    <row r="660" spans="1:11" x14ac:dyDescent="0.25">
      <c r="A660" s="43"/>
      <c r="B660" s="44" t="s">
        <v>6</v>
      </c>
      <c r="C660" s="75"/>
      <c r="D660" s="76"/>
      <c r="E660" s="33"/>
      <c r="F660" s="67"/>
      <c r="G660" s="13"/>
      <c r="H660" s="67"/>
      <c r="I660" s="13"/>
      <c r="J660" s="67"/>
      <c r="K660" s="22"/>
    </row>
    <row r="661" spans="1:11" x14ac:dyDescent="0.25">
      <c r="A661" s="43"/>
      <c r="B661" s="44" t="s">
        <v>7</v>
      </c>
      <c r="C661" s="73"/>
      <c r="D661" s="74"/>
      <c r="E661" s="13"/>
      <c r="F661" s="67"/>
      <c r="G661" s="13"/>
      <c r="H661" s="67"/>
      <c r="I661" s="13"/>
      <c r="J661" s="67"/>
      <c r="K661" s="22"/>
    </row>
    <row r="662" spans="1:11" x14ac:dyDescent="0.25">
      <c r="A662" s="43"/>
      <c r="B662" s="44" t="s">
        <v>8</v>
      </c>
      <c r="C662" s="73"/>
      <c r="D662" s="74"/>
      <c r="E662" s="13"/>
      <c r="F662" s="67"/>
      <c r="G662" s="13"/>
      <c r="H662" s="67"/>
      <c r="I662" s="13"/>
      <c r="J662" s="67"/>
      <c r="K662" s="22"/>
    </row>
    <row r="663" spans="1:11" x14ac:dyDescent="0.25">
      <c r="A663" s="68">
        <v>2</v>
      </c>
      <c r="B663" s="69" t="s">
        <v>136</v>
      </c>
      <c r="C663" s="70">
        <f>2820000/1000</f>
        <v>2820</v>
      </c>
      <c r="D663" s="71">
        <f>C663</f>
        <v>2820</v>
      </c>
      <c r="E663" s="17">
        <f>D663/C663</f>
        <v>1</v>
      </c>
      <c r="F663" s="72"/>
      <c r="G663" s="17"/>
      <c r="H663" s="72"/>
      <c r="I663" s="17"/>
      <c r="J663" s="72"/>
      <c r="K663" s="26"/>
    </row>
    <row r="664" spans="1:11" x14ac:dyDescent="0.25">
      <c r="A664" s="43"/>
      <c r="B664" s="44" t="s">
        <v>4</v>
      </c>
      <c r="C664" s="73"/>
      <c r="D664" s="74"/>
      <c r="E664" s="13"/>
      <c r="F664" s="67"/>
      <c r="G664" s="13"/>
      <c r="H664" s="67"/>
      <c r="I664" s="13"/>
      <c r="J664" s="67"/>
      <c r="K664" s="22"/>
    </row>
    <row r="665" spans="1:11" x14ac:dyDescent="0.25">
      <c r="A665" s="43"/>
      <c r="B665" s="44" t="s">
        <v>5</v>
      </c>
      <c r="C665" s="73"/>
      <c r="D665" s="74"/>
      <c r="E665" s="13"/>
      <c r="F665" s="67"/>
      <c r="G665" s="13"/>
      <c r="H665" s="67"/>
      <c r="I665" s="13"/>
      <c r="J665" s="67"/>
      <c r="K665" s="22"/>
    </row>
    <row r="666" spans="1:11" x14ac:dyDescent="0.25">
      <c r="A666" s="43"/>
      <c r="B666" s="44" t="s">
        <v>6</v>
      </c>
      <c r="C666" s="75">
        <f>2820000/1000</f>
        <v>2820</v>
      </c>
      <c r="D666" s="76">
        <f>C666</f>
        <v>2820</v>
      </c>
      <c r="E666" s="33">
        <f>D666/C666</f>
        <v>1</v>
      </c>
      <c r="F666" s="67"/>
      <c r="G666" s="13"/>
      <c r="H666" s="67"/>
      <c r="I666" s="13"/>
      <c r="J666" s="67"/>
      <c r="K666" s="22"/>
    </row>
    <row r="667" spans="1:11" x14ac:dyDescent="0.25">
      <c r="A667" s="43"/>
      <c r="B667" s="44" t="s">
        <v>7</v>
      </c>
      <c r="C667" s="73"/>
      <c r="D667" s="74"/>
      <c r="E667" s="13"/>
      <c r="F667" s="67"/>
      <c r="G667" s="13"/>
      <c r="H667" s="67"/>
      <c r="I667" s="13"/>
      <c r="J667" s="67"/>
      <c r="K667" s="22"/>
    </row>
    <row r="668" spans="1:11" x14ac:dyDescent="0.25">
      <c r="A668" s="43"/>
      <c r="B668" s="44" t="s">
        <v>8</v>
      </c>
      <c r="C668" s="73"/>
      <c r="D668" s="74"/>
      <c r="E668" s="13"/>
      <c r="F668" s="67"/>
      <c r="G668" s="13"/>
      <c r="H668" s="67"/>
      <c r="I668" s="13"/>
      <c r="J668" s="67"/>
      <c r="K668" s="22"/>
    </row>
    <row r="669" spans="1:11" x14ac:dyDescent="0.25">
      <c r="A669" s="68">
        <v>3</v>
      </c>
      <c r="B669" s="69" t="s">
        <v>137</v>
      </c>
      <c r="C669" s="70">
        <f>3000/1000</f>
        <v>3</v>
      </c>
      <c r="D669" s="71">
        <f>C669</f>
        <v>3</v>
      </c>
      <c r="E669" s="17">
        <f>D669/C669</f>
        <v>1</v>
      </c>
      <c r="F669" s="72"/>
      <c r="G669" s="17"/>
      <c r="H669" s="72"/>
      <c r="I669" s="17"/>
      <c r="J669" s="72"/>
      <c r="K669" s="26"/>
    </row>
    <row r="670" spans="1:11" x14ac:dyDescent="0.25">
      <c r="A670" s="43"/>
      <c r="B670" s="44" t="s">
        <v>4</v>
      </c>
      <c r="C670" s="73"/>
      <c r="D670" s="74"/>
      <c r="E670" s="13"/>
      <c r="F670" s="67"/>
      <c r="G670" s="13"/>
      <c r="H670" s="67"/>
      <c r="I670" s="13"/>
      <c r="J670" s="67"/>
      <c r="K670" s="22"/>
    </row>
    <row r="671" spans="1:11" x14ac:dyDescent="0.25">
      <c r="A671" s="43"/>
      <c r="B671" s="44" t="s">
        <v>5</v>
      </c>
      <c r="C671" s="73"/>
      <c r="D671" s="74"/>
      <c r="E671" s="13"/>
      <c r="F671" s="67"/>
      <c r="G671" s="13"/>
      <c r="H671" s="67"/>
      <c r="I671" s="13"/>
      <c r="J671" s="67"/>
      <c r="K671" s="22"/>
    </row>
    <row r="672" spans="1:11" x14ac:dyDescent="0.25">
      <c r="A672" s="43"/>
      <c r="B672" s="44" t="s">
        <v>6</v>
      </c>
      <c r="C672" s="75">
        <f>3000/1000</f>
        <v>3</v>
      </c>
      <c r="D672" s="76">
        <f>C672</f>
        <v>3</v>
      </c>
      <c r="E672" s="33">
        <f>D672/C672</f>
        <v>1</v>
      </c>
      <c r="F672" s="67"/>
      <c r="G672" s="13"/>
      <c r="H672" s="67"/>
      <c r="I672" s="13"/>
      <c r="J672" s="67"/>
      <c r="K672" s="22"/>
    </row>
    <row r="673" spans="1:11" x14ac:dyDescent="0.25">
      <c r="A673" s="43"/>
      <c r="B673" s="44" t="s">
        <v>7</v>
      </c>
      <c r="C673" s="73"/>
      <c r="D673" s="74"/>
      <c r="E673" s="13"/>
      <c r="F673" s="67"/>
      <c r="G673" s="13"/>
      <c r="H673" s="67"/>
      <c r="I673" s="13"/>
      <c r="J673" s="67"/>
      <c r="K673" s="22"/>
    </row>
    <row r="674" spans="1:11" x14ac:dyDescent="0.25">
      <c r="A674" s="43"/>
      <c r="B674" s="44" t="s">
        <v>8</v>
      </c>
      <c r="C674" s="73"/>
      <c r="D674" s="74"/>
      <c r="E674" s="13"/>
      <c r="F674" s="67"/>
      <c r="G674" s="13"/>
      <c r="H674" s="67"/>
      <c r="I674" s="13"/>
      <c r="J674" s="67"/>
      <c r="K674" s="22"/>
    </row>
    <row r="675" spans="1:11" x14ac:dyDescent="0.25">
      <c r="A675" s="68">
        <v>4</v>
      </c>
      <c r="B675" s="69" t="s">
        <v>138</v>
      </c>
      <c r="C675" s="70">
        <f>1000/1000</f>
        <v>1</v>
      </c>
      <c r="D675" s="71">
        <f>C675</f>
        <v>1</v>
      </c>
      <c r="E675" s="17">
        <f>D675/C675</f>
        <v>1</v>
      </c>
      <c r="F675" s="72"/>
      <c r="G675" s="17"/>
      <c r="H675" s="72"/>
      <c r="I675" s="17"/>
      <c r="J675" s="72"/>
      <c r="K675" s="26"/>
    </row>
    <row r="676" spans="1:11" x14ac:dyDescent="0.25">
      <c r="A676" s="43"/>
      <c r="B676" s="44" t="s">
        <v>4</v>
      </c>
      <c r="C676" s="73"/>
      <c r="D676" s="74"/>
      <c r="E676" s="13"/>
      <c r="F676" s="67"/>
      <c r="G676" s="13"/>
      <c r="H676" s="67"/>
      <c r="I676" s="13"/>
      <c r="J676" s="67"/>
      <c r="K676" s="22"/>
    </row>
    <row r="677" spans="1:11" x14ac:dyDescent="0.25">
      <c r="A677" s="43"/>
      <c r="B677" s="44" t="s">
        <v>5</v>
      </c>
      <c r="C677" s="73"/>
      <c r="D677" s="74"/>
      <c r="E677" s="13"/>
      <c r="F677" s="67"/>
      <c r="G677" s="13"/>
      <c r="H677" s="67"/>
      <c r="I677" s="13"/>
      <c r="J677" s="67"/>
      <c r="K677" s="22"/>
    </row>
    <row r="678" spans="1:11" x14ac:dyDescent="0.25">
      <c r="A678" s="43"/>
      <c r="B678" s="44" t="s">
        <v>6</v>
      </c>
      <c r="C678" s="75">
        <f>1000/1000</f>
        <v>1</v>
      </c>
      <c r="D678" s="76">
        <f>C678</f>
        <v>1</v>
      </c>
      <c r="E678" s="33">
        <f>D678/C678</f>
        <v>1</v>
      </c>
      <c r="F678" s="67"/>
      <c r="G678" s="13"/>
      <c r="H678" s="67"/>
      <c r="I678" s="13"/>
      <c r="J678" s="67"/>
      <c r="K678" s="22"/>
    </row>
    <row r="679" spans="1:11" x14ac:dyDescent="0.25">
      <c r="A679" s="43"/>
      <c r="B679" s="44" t="s">
        <v>7</v>
      </c>
      <c r="C679" s="73"/>
      <c r="D679" s="74"/>
      <c r="E679" s="13"/>
      <c r="F679" s="67"/>
      <c r="G679" s="13"/>
      <c r="H679" s="67"/>
      <c r="I679" s="13"/>
      <c r="J679" s="67"/>
      <c r="K679" s="22"/>
    </row>
    <row r="680" spans="1:11" x14ac:dyDescent="0.25">
      <c r="A680" s="43"/>
      <c r="B680" s="44" t="s">
        <v>8</v>
      </c>
      <c r="C680" s="73"/>
      <c r="D680" s="74"/>
      <c r="E680" s="13"/>
      <c r="F680" s="67"/>
      <c r="G680" s="13"/>
      <c r="H680" s="67"/>
      <c r="I680" s="13"/>
      <c r="J680" s="67"/>
      <c r="K680" s="22"/>
    </row>
    <row r="681" spans="1:11" x14ac:dyDescent="0.25">
      <c r="A681" s="68">
        <v>5</v>
      </c>
      <c r="B681" s="69" t="s">
        <v>139</v>
      </c>
      <c r="C681" s="70">
        <f>1000/1000</f>
        <v>1</v>
      </c>
      <c r="D681" s="71">
        <f>C681</f>
        <v>1</v>
      </c>
      <c r="E681" s="17">
        <f>D681/C681</f>
        <v>1</v>
      </c>
      <c r="F681" s="72"/>
      <c r="G681" s="17"/>
      <c r="H681" s="72"/>
      <c r="I681" s="17"/>
      <c r="J681" s="72"/>
      <c r="K681" s="26"/>
    </row>
    <row r="682" spans="1:11" x14ac:dyDescent="0.25">
      <c r="A682" s="43"/>
      <c r="B682" s="44" t="s">
        <v>4</v>
      </c>
      <c r="C682" s="73"/>
      <c r="D682" s="74"/>
      <c r="E682" s="13"/>
      <c r="F682" s="67"/>
      <c r="G682" s="13"/>
      <c r="H682" s="67"/>
      <c r="I682" s="13"/>
      <c r="J682" s="67"/>
      <c r="K682" s="22"/>
    </row>
    <row r="683" spans="1:11" x14ac:dyDescent="0.25">
      <c r="A683" s="43"/>
      <c r="B683" s="44" t="s">
        <v>5</v>
      </c>
      <c r="C683" s="73"/>
      <c r="D683" s="74"/>
      <c r="E683" s="13"/>
      <c r="F683" s="67"/>
      <c r="G683" s="13"/>
      <c r="H683" s="67"/>
      <c r="I683" s="13"/>
      <c r="J683" s="67"/>
      <c r="K683" s="22"/>
    </row>
    <row r="684" spans="1:11" x14ac:dyDescent="0.25">
      <c r="A684" s="43"/>
      <c r="B684" s="44" t="s">
        <v>6</v>
      </c>
      <c r="C684" s="75">
        <f>1000/1000</f>
        <v>1</v>
      </c>
      <c r="D684" s="76">
        <f>C684</f>
        <v>1</v>
      </c>
      <c r="E684" s="33">
        <f>D684/C684</f>
        <v>1</v>
      </c>
      <c r="F684" s="67"/>
      <c r="G684" s="13"/>
      <c r="H684" s="67"/>
      <c r="I684" s="13"/>
      <c r="J684" s="67"/>
      <c r="K684" s="22"/>
    </row>
    <row r="685" spans="1:11" x14ac:dyDescent="0.25">
      <c r="A685" s="43"/>
      <c r="B685" s="44" t="s">
        <v>7</v>
      </c>
      <c r="C685" s="73"/>
      <c r="D685" s="74"/>
      <c r="E685" s="13"/>
      <c r="F685" s="67"/>
      <c r="G685" s="13"/>
      <c r="H685" s="67"/>
      <c r="I685" s="13"/>
      <c r="J685" s="67"/>
      <c r="K685" s="22"/>
    </row>
    <row r="686" spans="1:11" x14ac:dyDescent="0.25">
      <c r="A686" s="43"/>
      <c r="B686" s="44" t="s">
        <v>8</v>
      </c>
      <c r="C686" s="73"/>
      <c r="D686" s="74"/>
      <c r="E686" s="13"/>
      <c r="F686" s="67"/>
      <c r="G686" s="13"/>
      <c r="H686" s="67"/>
      <c r="I686" s="13"/>
      <c r="J686" s="67"/>
      <c r="K686" s="22"/>
    </row>
    <row r="687" spans="1:11" x14ac:dyDescent="0.25">
      <c r="A687" s="68">
        <v>6</v>
      </c>
      <c r="B687" s="69" t="s">
        <v>140</v>
      </c>
      <c r="C687" s="70">
        <f>1000/1000</f>
        <v>1</v>
      </c>
      <c r="D687" s="71">
        <f>C687</f>
        <v>1</v>
      </c>
      <c r="E687" s="17">
        <f>D687/C687</f>
        <v>1</v>
      </c>
      <c r="F687" s="72"/>
      <c r="G687" s="17"/>
      <c r="H687" s="72"/>
      <c r="I687" s="17"/>
      <c r="J687" s="72"/>
      <c r="K687" s="26"/>
    </row>
    <row r="688" spans="1:11" x14ac:dyDescent="0.25">
      <c r="A688" s="43"/>
      <c r="B688" s="44" t="s">
        <v>4</v>
      </c>
      <c r="C688" s="73"/>
      <c r="D688" s="74"/>
      <c r="E688" s="13"/>
      <c r="F688" s="67"/>
      <c r="G688" s="13"/>
      <c r="H688" s="67"/>
      <c r="I688" s="13"/>
      <c r="J688" s="67"/>
      <c r="K688" s="22"/>
    </row>
    <row r="689" spans="1:11" x14ac:dyDescent="0.25">
      <c r="A689" s="43"/>
      <c r="B689" s="44" t="s">
        <v>5</v>
      </c>
      <c r="C689" s="73"/>
      <c r="D689" s="74"/>
      <c r="E689" s="13"/>
      <c r="F689" s="67"/>
      <c r="G689" s="13"/>
      <c r="H689" s="67"/>
      <c r="I689" s="13"/>
      <c r="J689" s="67"/>
      <c r="K689" s="22"/>
    </row>
    <row r="690" spans="1:11" x14ac:dyDescent="0.25">
      <c r="A690" s="43"/>
      <c r="B690" s="44" t="s">
        <v>6</v>
      </c>
      <c r="C690" s="75">
        <f>1000/1000</f>
        <v>1</v>
      </c>
      <c r="D690" s="76">
        <f>C690</f>
        <v>1</v>
      </c>
      <c r="E690" s="33">
        <f>D690/C690</f>
        <v>1</v>
      </c>
      <c r="F690" s="67"/>
      <c r="G690" s="13"/>
      <c r="H690" s="67"/>
      <c r="I690" s="13"/>
      <c r="J690" s="67"/>
      <c r="K690" s="22"/>
    </row>
    <row r="691" spans="1:11" x14ac:dyDescent="0.25">
      <c r="A691" s="43"/>
      <c r="B691" s="44" t="s">
        <v>7</v>
      </c>
      <c r="C691" s="73"/>
      <c r="D691" s="74"/>
      <c r="E691" s="13"/>
      <c r="F691" s="67"/>
      <c r="G691" s="13"/>
      <c r="H691" s="67"/>
      <c r="I691" s="13"/>
      <c r="J691" s="67"/>
      <c r="K691" s="22"/>
    </row>
    <row r="692" spans="1:11" x14ac:dyDescent="0.25">
      <c r="A692" s="43"/>
      <c r="B692" s="44" t="s">
        <v>8</v>
      </c>
      <c r="C692" s="73"/>
      <c r="D692" s="74"/>
      <c r="E692" s="13"/>
      <c r="F692" s="67"/>
      <c r="G692" s="13"/>
      <c r="H692" s="67"/>
      <c r="I692" s="13"/>
      <c r="J692" s="67"/>
      <c r="K692" s="22"/>
    </row>
    <row r="693" spans="1:11" x14ac:dyDescent="0.25">
      <c r="A693" s="68">
        <v>7</v>
      </c>
      <c r="B693" s="69" t="s">
        <v>141</v>
      </c>
      <c r="C693" s="70">
        <f>250000/1000</f>
        <v>250</v>
      </c>
      <c r="D693" s="71">
        <f>C693</f>
        <v>250</v>
      </c>
      <c r="E693" s="17">
        <f>D693/C693</f>
        <v>1</v>
      </c>
      <c r="F693" s="72"/>
      <c r="G693" s="17"/>
      <c r="H693" s="72"/>
      <c r="I693" s="17"/>
      <c r="J693" s="72"/>
      <c r="K693" s="26"/>
    </row>
    <row r="694" spans="1:11" x14ac:dyDescent="0.25">
      <c r="A694" s="43"/>
      <c r="B694" s="44" t="s">
        <v>4</v>
      </c>
      <c r="C694" s="73"/>
      <c r="D694" s="74"/>
      <c r="E694" s="13"/>
      <c r="F694" s="67"/>
      <c r="G694" s="13"/>
      <c r="H694" s="67"/>
      <c r="I694" s="13"/>
      <c r="J694" s="67"/>
      <c r="K694" s="22"/>
    </row>
    <row r="695" spans="1:11" x14ac:dyDescent="0.25">
      <c r="A695" s="43"/>
      <c r="B695" s="44" t="s">
        <v>5</v>
      </c>
      <c r="C695" s="73"/>
      <c r="D695" s="74"/>
      <c r="E695" s="13"/>
      <c r="F695" s="67"/>
      <c r="G695" s="13"/>
      <c r="H695" s="67"/>
      <c r="I695" s="13"/>
      <c r="J695" s="67"/>
      <c r="K695" s="22"/>
    </row>
    <row r="696" spans="1:11" x14ac:dyDescent="0.25">
      <c r="A696" s="43"/>
      <c r="B696" s="44" t="s">
        <v>6</v>
      </c>
      <c r="C696" s="75">
        <f>250000/1000</f>
        <v>250</v>
      </c>
      <c r="D696" s="76">
        <f>C696</f>
        <v>250</v>
      </c>
      <c r="E696" s="33">
        <f>D696/C696</f>
        <v>1</v>
      </c>
      <c r="F696" s="67"/>
      <c r="G696" s="13"/>
      <c r="H696" s="67"/>
      <c r="I696" s="13"/>
      <c r="J696" s="67"/>
      <c r="K696" s="22"/>
    </row>
    <row r="697" spans="1:11" x14ac:dyDescent="0.25">
      <c r="A697" s="43"/>
      <c r="B697" s="44" t="s">
        <v>7</v>
      </c>
      <c r="C697" s="73"/>
      <c r="D697" s="74"/>
      <c r="E697" s="13"/>
      <c r="F697" s="67"/>
      <c r="G697" s="13"/>
      <c r="H697" s="67"/>
      <c r="I697" s="13"/>
      <c r="J697" s="67"/>
      <c r="K697" s="22"/>
    </row>
    <row r="698" spans="1:11" x14ac:dyDescent="0.25">
      <c r="A698" s="43"/>
      <c r="B698" s="44" t="s">
        <v>8</v>
      </c>
      <c r="C698" s="73"/>
      <c r="D698" s="74"/>
      <c r="E698" s="13"/>
      <c r="F698" s="67"/>
      <c r="G698" s="13"/>
      <c r="H698" s="67"/>
      <c r="I698" s="13"/>
      <c r="J698" s="67"/>
      <c r="K698" s="22"/>
    </row>
    <row r="699" spans="1:11" x14ac:dyDescent="0.25">
      <c r="A699" s="68">
        <v>8</v>
      </c>
      <c r="B699" s="69" t="s">
        <v>142</v>
      </c>
      <c r="C699" s="70">
        <f>1000/1000</f>
        <v>1</v>
      </c>
      <c r="D699" s="71">
        <f>C699</f>
        <v>1</v>
      </c>
      <c r="E699" s="17">
        <f>D699/C699</f>
        <v>1</v>
      </c>
      <c r="F699" s="72"/>
      <c r="G699" s="17"/>
      <c r="H699" s="72"/>
      <c r="I699" s="17"/>
      <c r="J699" s="72"/>
      <c r="K699" s="26"/>
    </row>
    <row r="700" spans="1:11" x14ac:dyDescent="0.25">
      <c r="A700" s="43"/>
      <c r="B700" s="44" t="s">
        <v>4</v>
      </c>
      <c r="C700" s="73"/>
      <c r="D700" s="74"/>
      <c r="E700" s="13"/>
      <c r="F700" s="67"/>
      <c r="G700" s="13"/>
      <c r="H700" s="67"/>
      <c r="I700" s="13"/>
      <c r="J700" s="67"/>
      <c r="K700" s="22"/>
    </row>
    <row r="701" spans="1:11" x14ac:dyDescent="0.25">
      <c r="A701" s="43"/>
      <c r="B701" s="44" t="s">
        <v>5</v>
      </c>
      <c r="C701" s="73"/>
      <c r="D701" s="74"/>
      <c r="E701" s="13"/>
      <c r="F701" s="67"/>
      <c r="G701" s="13"/>
      <c r="H701" s="67"/>
      <c r="I701" s="13"/>
      <c r="J701" s="67"/>
      <c r="K701" s="22"/>
    </row>
    <row r="702" spans="1:11" x14ac:dyDescent="0.25">
      <c r="A702" s="43"/>
      <c r="B702" s="44" t="s">
        <v>6</v>
      </c>
      <c r="C702" s="75">
        <f>1000/1000</f>
        <v>1</v>
      </c>
      <c r="D702" s="76">
        <f>C702</f>
        <v>1</v>
      </c>
      <c r="E702" s="33">
        <f>D702/C702</f>
        <v>1</v>
      </c>
      <c r="F702" s="67"/>
      <c r="G702" s="13"/>
      <c r="H702" s="67"/>
      <c r="I702" s="13"/>
      <c r="J702" s="67"/>
      <c r="K702" s="22"/>
    </row>
    <row r="703" spans="1:11" x14ac:dyDescent="0.25">
      <c r="A703" s="43"/>
      <c r="B703" s="44" t="s">
        <v>7</v>
      </c>
      <c r="C703" s="73"/>
      <c r="D703" s="74"/>
      <c r="E703" s="13"/>
      <c r="F703" s="67"/>
      <c r="G703" s="13"/>
      <c r="H703" s="67"/>
      <c r="I703" s="13"/>
      <c r="J703" s="67"/>
      <c r="K703" s="22"/>
    </row>
    <row r="704" spans="1:11" x14ac:dyDescent="0.25">
      <c r="A704" s="43"/>
      <c r="B704" s="44" t="s">
        <v>8</v>
      </c>
      <c r="C704" s="73"/>
      <c r="D704" s="74"/>
      <c r="E704" s="13"/>
      <c r="F704" s="67"/>
      <c r="G704" s="13"/>
      <c r="H704" s="67"/>
      <c r="I704" s="13"/>
      <c r="J704" s="67"/>
      <c r="K704" s="22"/>
    </row>
    <row r="705" spans="1:11" ht="24.75" x14ac:dyDescent="0.25">
      <c r="A705" s="68">
        <v>9</v>
      </c>
      <c r="B705" s="93" t="s">
        <v>143</v>
      </c>
      <c r="C705" s="70">
        <f>56000/1000</f>
        <v>56</v>
      </c>
      <c r="D705" s="71">
        <f>C705</f>
        <v>56</v>
      </c>
      <c r="E705" s="17">
        <f>D705/C705</f>
        <v>1</v>
      </c>
      <c r="F705" s="72"/>
      <c r="G705" s="17"/>
      <c r="H705" s="72"/>
      <c r="I705" s="17"/>
      <c r="J705" s="72"/>
      <c r="K705" s="26"/>
    </row>
    <row r="706" spans="1:11" x14ac:dyDescent="0.25">
      <c r="A706" s="43"/>
      <c r="B706" s="44" t="s">
        <v>4</v>
      </c>
      <c r="C706" s="73"/>
      <c r="D706" s="74"/>
      <c r="E706" s="13"/>
      <c r="F706" s="67"/>
      <c r="G706" s="13"/>
      <c r="H706" s="67"/>
      <c r="I706" s="13"/>
      <c r="J706" s="67"/>
      <c r="K706" s="22"/>
    </row>
    <row r="707" spans="1:11" x14ac:dyDescent="0.25">
      <c r="A707" s="43"/>
      <c r="B707" s="44" t="s">
        <v>5</v>
      </c>
      <c r="C707" s="73"/>
      <c r="D707" s="74"/>
      <c r="E707" s="13"/>
      <c r="F707" s="67"/>
      <c r="G707" s="13"/>
      <c r="H707" s="67"/>
      <c r="I707" s="13"/>
      <c r="J707" s="67"/>
      <c r="K707" s="22"/>
    </row>
    <row r="708" spans="1:11" x14ac:dyDescent="0.25">
      <c r="A708" s="43"/>
      <c r="B708" s="44" t="s">
        <v>6</v>
      </c>
      <c r="C708" s="75">
        <f>56000/1000</f>
        <v>56</v>
      </c>
      <c r="D708" s="76">
        <f>C708</f>
        <v>56</v>
      </c>
      <c r="E708" s="33">
        <f>D708/C708</f>
        <v>1</v>
      </c>
      <c r="F708" s="67"/>
      <c r="G708" s="13"/>
      <c r="H708" s="67"/>
      <c r="I708" s="13"/>
      <c r="J708" s="67"/>
      <c r="K708" s="22"/>
    </row>
    <row r="709" spans="1:11" x14ac:dyDescent="0.25">
      <c r="A709" s="43"/>
      <c r="B709" s="44" t="s">
        <v>7</v>
      </c>
      <c r="C709" s="73"/>
      <c r="D709" s="74"/>
      <c r="E709" s="13"/>
      <c r="F709" s="67"/>
      <c r="G709" s="13"/>
      <c r="H709" s="67"/>
      <c r="I709" s="13"/>
      <c r="J709" s="67"/>
      <c r="K709" s="22"/>
    </row>
    <row r="710" spans="1:11" x14ac:dyDescent="0.25">
      <c r="A710" s="43"/>
      <c r="B710" s="44" t="s">
        <v>8</v>
      </c>
      <c r="C710" s="73"/>
      <c r="D710" s="74"/>
      <c r="E710" s="13"/>
      <c r="F710" s="67"/>
      <c r="G710" s="13"/>
      <c r="H710" s="67"/>
      <c r="I710" s="13"/>
      <c r="J710" s="67"/>
      <c r="K710" s="22"/>
    </row>
    <row r="711" spans="1:11" x14ac:dyDescent="0.25">
      <c r="A711" s="68">
        <v>10</v>
      </c>
      <c r="B711" s="69" t="s">
        <v>144</v>
      </c>
      <c r="C711" s="70">
        <f>151600/1000</f>
        <v>151.6</v>
      </c>
      <c r="D711" s="71">
        <f>C711</f>
        <v>151.6</v>
      </c>
      <c r="E711" s="17">
        <f>D711/C711</f>
        <v>1</v>
      </c>
      <c r="F711" s="72"/>
      <c r="G711" s="17"/>
      <c r="H711" s="72"/>
      <c r="I711" s="17"/>
      <c r="J711" s="72"/>
      <c r="K711" s="26"/>
    </row>
    <row r="712" spans="1:11" x14ac:dyDescent="0.25">
      <c r="A712" s="43"/>
      <c r="B712" s="44" t="s">
        <v>4</v>
      </c>
      <c r="C712" s="73"/>
      <c r="D712" s="74"/>
      <c r="E712" s="13"/>
      <c r="F712" s="67"/>
      <c r="G712" s="13"/>
      <c r="H712" s="67"/>
      <c r="I712" s="13"/>
      <c r="J712" s="67"/>
      <c r="K712" s="22"/>
    </row>
    <row r="713" spans="1:11" x14ac:dyDescent="0.25">
      <c r="A713" s="43"/>
      <c r="B713" s="44" t="s">
        <v>5</v>
      </c>
      <c r="C713" s="73"/>
      <c r="D713" s="74"/>
      <c r="E713" s="13"/>
      <c r="F713" s="67"/>
      <c r="G713" s="13"/>
      <c r="H713" s="67"/>
      <c r="I713" s="13"/>
      <c r="J713" s="67"/>
      <c r="K713" s="22"/>
    </row>
    <row r="714" spans="1:11" x14ac:dyDescent="0.25">
      <c r="A714" s="43"/>
      <c r="B714" s="44" t="s">
        <v>6</v>
      </c>
      <c r="C714" s="75">
        <f>151600/1000</f>
        <v>151.6</v>
      </c>
      <c r="D714" s="76">
        <f>C714</f>
        <v>151.6</v>
      </c>
      <c r="E714" s="33">
        <f>D714/C714</f>
        <v>1</v>
      </c>
      <c r="F714" s="67"/>
      <c r="G714" s="13"/>
      <c r="H714" s="67"/>
      <c r="I714" s="13"/>
      <c r="J714" s="67"/>
      <c r="K714" s="22"/>
    </row>
    <row r="715" spans="1:11" x14ac:dyDescent="0.25">
      <c r="A715" s="43"/>
      <c r="B715" s="44" t="s">
        <v>7</v>
      </c>
      <c r="C715" s="73"/>
      <c r="D715" s="74"/>
      <c r="E715" s="13"/>
      <c r="F715" s="67"/>
      <c r="G715" s="13"/>
      <c r="H715" s="67"/>
      <c r="I715" s="13"/>
      <c r="J715" s="67"/>
      <c r="K715" s="22"/>
    </row>
    <row r="716" spans="1:11" x14ac:dyDescent="0.25">
      <c r="A716" s="43"/>
      <c r="B716" s="44" t="s">
        <v>8</v>
      </c>
      <c r="C716" s="73"/>
      <c r="D716" s="74"/>
      <c r="E716" s="13"/>
      <c r="F716" s="67"/>
      <c r="G716" s="13"/>
      <c r="H716" s="67"/>
      <c r="I716" s="13"/>
      <c r="J716" s="67"/>
      <c r="K716" s="22"/>
    </row>
    <row r="717" spans="1:11" ht="36.75" x14ac:dyDescent="0.25">
      <c r="A717" s="68">
        <v>11</v>
      </c>
      <c r="B717" s="93" t="s">
        <v>145</v>
      </c>
      <c r="C717" s="70">
        <f>1000/1000</f>
        <v>1</v>
      </c>
      <c r="D717" s="71">
        <f>C717</f>
        <v>1</v>
      </c>
      <c r="E717" s="17">
        <f>D717/C717</f>
        <v>1</v>
      </c>
      <c r="F717" s="72"/>
      <c r="G717" s="17"/>
      <c r="H717" s="72"/>
      <c r="I717" s="17"/>
      <c r="J717" s="72"/>
      <c r="K717" s="26"/>
    </row>
    <row r="718" spans="1:11" x14ac:dyDescent="0.25">
      <c r="A718" s="43"/>
      <c r="B718" s="44" t="s">
        <v>4</v>
      </c>
      <c r="C718" s="75">
        <f>1000/1000</f>
        <v>1</v>
      </c>
      <c r="D718" s="76">
        <f>C718</f>
        <v>1</v>
      </c>
      <c r="E718" s="33">
        <f>D718/C718</f>
        <v>1</v>
      </c>
      <c r="F718" s="67"/>
      <c r="G718" s="13"/>
      <c r="H718" s="67"/>
      <c r="I718" s="13"/>
      <c r="J718" s="67"/>
      <c r="K718" s="22"/>
    </row>
    <row r="719" spans="1:11" x14ac:dyDescent="0.25">
      <c r="A719" s="43"/>
      <c r="B719" s="44" t="s">
        <v>5</v>
      </c>
      <c r="C719" s="73"/>
      <c r="D719" s="74"/>
      <c r="E719" s="13"/>
      <c r="F719" s="67"/>
      <c r="G719" s="13"/>
      <c r="H719" s="67"/>
      <c r="I719" s="13"/>
      <c r="J719" s="67"/>
      <c r="K719" s="22"/>
    </row>
    <row r="720" spans="1:11" x14ac:dyDescent="0.25">
      <c r="A720" s="43"/>
      <c r="B720" s="44" t="s">
        <v>6</v>
      </c>
      <c r="C720" s="75"/>
      <c r="D720" s="76"/>
      <c r="E720" s="33"/>
      <c r="F720" s="67"/>
      <c r="G720" s="13"/>
      <c r="H720" s="67"/>
      <c r="I720" s="13"/>
      <c r="J720" s="67"/>
      <c r="K720" s="22"/>
    </row>
    <row r="721" spans="1:11" x14ac:dyDescent="0.25">
      <c r="A721" s="43"/>
      <c r="B721" s="44" t="s">
        <v>7</v>
      </c>
      <c r="C721" s="73"/>
      <c r="D721" s="74"/>
      <c r="E721" s="13"/>
      <c r="F721" s="67"/>
      <c r="G721" s="13"/>
      <c r="H721" s="67"/>
      <c r="I721" s="13"/>
      <c r="J721" s="67"/>
      <c r="K721" s="22"/>
    </row>
    <row r="722" spans="1:11" x14ac:dyDescent="0.25">
      <c r="A722" s="43"/>
      <c r="B722" s="44" t="s">
        <v>8</v>
      </c>
      <c r="C722" s="73"/>
      <c r="D722" s="74"/>
      <c r="E722" s="13"/>
      <c r="F722" s="67"/>
      <c r="G722" s="13"/>
      <c r="H722" s="67"/>
      <c r="I722" s="13"/>
      <c r="J722" s="67"/>
      <c r="K722" s="22"/>
    </row>
    <row r="723" spans="1:11" x14ac:dyDescent="0.25">
      <c r="A723" s="68">
        <v>12</v>
      </c>
      <c r="B723" s="69" t="s">
        <v>146</v>
      </c>
      <c r="C723" s="70">
        <f>327000/1000</f>
        <v>327</v>
      </c>
      <c r="D723" s="71">
        <f>C723</f>
        <v>327</v>
      </c>
      <c r="E723" s="17">
        <f>D723/C723</f>
        <v>1</v>
      </c>
      <c r="F723" s="72"/>
      <c r="G723" s="17"/>
      <c r="H723" s="72"/>
      <c r="I723" s="17"/>
      <c r="J723" s="72"/>
      <c r="K723" s="26"/>
    </row>
    <row r="724" spans="1:11" x14ac:dyDescent="0.25">
      <c r="A724" s="43"/>
      <c r="B724" s="44" t="s">
        <v>4</v>
      </c>
      <c r="C724" s="75">
        <f>327000/1000</f>
        <v>327</v>
      </c>
      <c r="D724" s="76">
        <f>C724</f>
        <v>327</v>
      </c>
      <c r="E724" s="33">
        <f>D724/C724</f>
        <v>1</v>
      </c>
      <c r="F724" s="67"/>
      <c r="G724" s="13"/>
      <c r="H724" s="67"/>
      <c r="I724" s="13"/>
      <c r="J724" s="67"/>
      <c r="K724" s="22"/>
    </row>
    <row r="725" spans="1:11" x14ac:dyDescent="0.25">
      <c r="A725" s="43"/>
      <c r="B725" s="44" t="s">
        <v>5</v>
      </c>
      <c r="C725" s="73"/>
      <c r="D725" s="74"/>
      <c r="E725" s="13"/>
      <c r="F725" s="67"/>
      <c r="G725" s="13"/>
      <c r="H725" s="67"/>
      <c r="I725" s="13"/>
      <c r="J725" s="67"/>
      <c r="K725" s="22"/>
    </row>
    <row r="726" spans="1:11" x14ac:dyDescent="0.25">
      <c r="A726" s="43"/>
      <c r="B726" s="44" t="s">
        <v>6</v>
      </c>
      <c r="C726" s="75"/>
      <c r="D726" s="76"/>
      <c r="E726" s="33"/>
      <c r="F726" s="67"/>
      <c r="G726" s="13"/>
      <c r="H726" s="67"/>
      <c r="I726" s="13"/>
      <c r="J726" s="67"/>
      <c r="K726" s="22"/>
    </row>
    <row r="727" spans="1:11" x14ac:dyDescent="0.25">
      <c r="A727" s="43"/>
      <c r="B727" s="44" t="s">
        <v>7</v>
      </c>
      <c r="C727" s="73"/>
      <c r="D727" s="74"/>
      <c r="E727" s="13"/>
      <c r="F727" s="67"/>
      <c r="G727" s="13"/>
      <c r="H727" s="67"/>
      <c r="I727" s="13"/>
      <c r="J727" s="67"/>
      <c r="K727" s="22"/>
    </row>
    <row r="728" spans="1:11" x14ac:dyDescent="0.25">
      <c r="A728" s="43"/>
      <c r="B728" s="44" t="s">
        <v>8</v>
      </c>
      <c r="C728" s="73"/>
      <c r="D728" s="74"/>
      <c r="E728" s="13"/>
      <c r="F728" s="67"/>
      <c r="G728" s="13"/>
      <c r="H728" s="67"/>
      <c r="I728" s="13"/>
      <c r="J728" s="67"/>
      <c r="K728" s="22"/>
    </row>
    <row r="729" spans="1:11" x14ac:dyDescent="0.25">
      <c r="A729" s="68">
        <v>13</v>
      </c>
      <c r="B729" s="69" t="s">
        <v>147</v>
      </c>
      <c r="C729" s="70">
        <f>C730</f>
        <v>330</v>
      </c>
      <c r="D729" s="71"/>
      <c r="E729" s="17"/>
      <c r="F729" s="72"/>
      <c r="G729" s="17"/>
      <c r="H729" s="72"/>
      <c r="I729" s="17"/>
      <c r="J729" s="71">
        <f>C729</f>
        <v>330</v>
      </c>
      <c r="K729" s="26">
        <f>J729/C729</f>
        <v>1</v>
      </c>
    </row>
    <row r="730" spans="1:11" x14ac:dyDescent="0.25">
      <c r="A730" s="43"/>
      <c r="B730" s="44" t="s">
        <v>4</v>
      </c>
      <c r="C730" s="75">
        <f>330000/1000</f>
        <v>330</v>
      </c>
      <c r="D730" s="76"/>
      <c r="E730" s="33"/>
      <c r="F730" s="107"/>
      <c r="G730" s="33"/>
      <c r="H730" s="107"/>
      <c r="I730" s="33"/>
      <c r="J730" s="76">
        <f>C730</f>
        <v>330</v>
      </c>
      <c r="K730" s="37">
        <f>J730/C730</f>
        <v>1</v>
      </c>
    </row>
    <row r="731" spans="1:11" x14ac:dyDescent="0.25">
      <c r="A731" s="43"/>
      <c r="B731" s="44" t="s">
        <v>5</v>
      </c>
      <c r="C731" s="73"/>
      <c r="D731" s="74"/>
      <c r="E731" s="13"/>
      <c r="F731" s="67"/>
      <c r="G731" s="13"/>
      <c r="H731" s="67"/>
      <c r="I731" s="13"/>
      <c r="J731" s="67"/>
      <c r="K731" s="22"/>
    </row>
    <row r="732" spans="1:11" x14ac:dyDescent="0.25">
      <c r="A732" s="43"/>
      <c r="B732" s="44" t="s">
        <v>6</v>
      </c>
      <c r="C732" s="75"/>
      <c r="D732" s="76"/>
      <c r="E732" s="33"/>
      <c r="F732" s="107"/>
      <c r="G732" s="33"/>
      <c r="H732" s="107"/>
      <c r="I732" s="33"/>
      <c r="J732" s="76"/>
      <c r="K732" s="37"/>
    </row>
    <row r="733" spans="1:11" x14ac:dyDescent="0.25">
      <c r="A733" s="43"/>
      <c r="B733" s="44" t="s">
        <v>7</v>
      </c>
      <c r="C733" s="73"/>
      <c r="D733" s="74"/>
      <c r="E733" s="13"/>
      <c r="F733" s="67"/>
      <c r="G733" s="13"/>
      <c r="H733" s="67"/>
      <c r="I733" s="13"/>
      <c r="J733" s="67"/>
      <c r="K733" s="22"/>
    </row>
    <row r="734" spans="1:11" x14ac:dyDescent="0.25">
      <c r="A734" s="43"/>
      <c r="B734" s="44" t="s">
        <v>8</v>
      </c>
      <c r="C734" s="73"/>
      <c r="D734" s="74"/>
      <c r="E734" s="13"/>
      <c r="F734" s="67"/>
      <c r="G734" s="13"/>
      <c r="H734" s="67"/>
      <c r="I734" s="13"/>
      <c r="J734" s="67"/>
      <c r="K734" s="22"/>
    </row>
    <row r="735" spans="1:11" ht="24.75" x14ac:dyDescent="0.25">
      <c r="A735" s="68">
        <v>14</v>
      </c>
      <c r="B735" s="93" t="s">
        <v>148</v>
      </c>
      <c r="C735" s="70">
        <f>C736</f>
        <v>6</v>
      </c>
      <c r="D735" s="71"/>
      <c r="E735" s="17"/>
      <c r="F735" s="72"/>
      <c r="G735" s="17"/>
      <c r="H735" s="72"/>
      <c r="I735" s="17"/>
      <c r="J735" s="71">
        <f>J736</f>
        <v>6</v>
      </c>
      <c r="K735" s="26">
        <f>J735/C735</f>
        <v>1</v>
      </c>
    </row>
    <row r="736" spans="1:11" x14ac:dyDescent="0.25">
      <c r="A736" s="43"/>
      <c r="B736" s="44" t="s">
        <v>4</v>
      </c>
      <c r="C736" s="75">
        <f>6000/1000</f>
        <v>6</v>
      </c>
      <c r="D736" s="76"/>
      <c r="E736" s="33"/>
      <c r="F736" s="107"/>
      <c r="G736" s="33"/>
      <c r="H736" s="107"/>
      <c r="I736" s="33"/>
      <c r="J736" s="76">
        <f>C736</f>
        <v>6</v>
      </c>
      <c r="K736" s="37">
        <f>J736/C736</f>
        <v>1</v>
      </c>
    </row>
    <row r="737" spans="1:11" x14ac:dyDescent="0.25">
      <c r="A737" s="43"/>
      <c r="B737" s="44" t="s">
        <v>5</v>
      </c>
      <c r="C737" s="73"/>
      <c r="D737" s="74"/>
      <c r="E737" s="13"/>
      <c r="F737" s="67"/>
      <c r="G737" s="13"/>
      <c r="H737" s="67"/>
      <c r="I737" s="13"/>
      <c r="J737" s="67"/>
      <c r="K737" s="22"/>
    </row>
    <row r="738" spans="1:11" x14ac:dyDescent="0.25">
      <c r="A738" s="43"/>
      <c r="B738" s="44" t="s">
        <v>6</v>
      </c>
      <c r="C738" s="73"/>
      <c r="D738" s="74"/>
      <c r="E738" s="13"/>
      <c r="F738" s="67"/>
      <c r="G738" s="13"/>
      <c r="H738" s="67"/>
      <c r="I738" s="13"/>
      <c r="J738" s="67"/>
      <c r="K738" s="22"/>
    </row>
    <row r="739" spans="1:11" x14ac:dyDescent="0.25">
      <c r="A739" s="43"/>
      <c r="B739" s="44" t="s">
        <v>7</v>
      </c>
      <c r="C739" s="73"/>
      <c r="D739" s="74"/>
      <c r="E739" s="13"/>
      <c r="F739" s="67"/>
      <c r="G739" s="13"/>
      <c r="H739" s="67"/>
      <c r="I739" s="13"/>
      <c r="J739" s="67"/>
      <c r="K739" s="22"/>
    </row>
    <row r="740" spans="1:11" x14ac:dyDescent="0.25">
      <c r="A740" s="43"/>
      <c r="B740" s="44" t="s">
        <v>8</v>
      </c>
      <c r="C740" s="73"/>
      <c r="D740" s="74"/>
      <c r="E740" s="13"/>
      <c r="F740" s="67"/>
      <c r="G740" s="13"/>
      <c r="H740" s="67"/>
      <c r="I740" s="13"/>
      <c r="J740" s="67"/>
      <c r="K740" s="22"/>
    </row>
    <row r="741" spans="1:11" ht="60.75" x14ac:dyDescent="0.25">
      <c r="A741" s="68">
        <v>15</v>
      </c>
      <c r="B741" s="93" t="s">
        <v>149</v>
      </c>
      <c r="C741" s="70">
        <f>50000/1000</f>
        <v>50</v>
      </c>
      <c r="D741" s="71"/>
      <c r="E741" s="17"/>
      <c r="F741" s="72"/>
      <c r="G741" s="17"/>
      <c r="H741" s="72"/>
      <c r="I741" s="17"/>
      <c r="J741" s="71">
        <f>C741</f>
        <v>50</v>
      </c>
      <c r="K741" s="26">
        <f>J741/C741</f>
        <v>1</v>
      </c>
    </row>
    <row r="742" spans="1:11" x14ac:dyDescent="0.25">
      <c r="A742" s="43"/>
      <c r="B742" s="44" t="s">
        <v>4</v>
      </c>
      <c r="C742" s="73"/>
      <c r="D742" s="74"/>
      <c r="E742" s="13"/>
      <c r="F742" s="67"/>
      <c r="G742" s="13"/>
      <c r="H742" s="67"/>
      <c r="I742" s="13"/>
      <c r="J742" s="67"/>
      <c r="K742" s="22"/>
    </row>
    <row r="743" spans="1:11" x14ac:dyDescent="0.25">
      <c r="A743" s="43"/>
      <c r="B743" s="44" t="s">
        <v>5</v>
      </c>
      <c r="C743" s="73"/>
      <c r="D743" s="74"/>
      <c r="E743" s="13"/>
      <c r="F743" s="67"/>
      <c r="G743" s="13"/>
      <c r="H743" s="67"/>
      <c r="I743" s="13"/>
      <c r="J743" s="67"/>
      <c r="K743" s="22"/>
    </row>
    <row r="744" spans="1:11" x14ac:dyDescent="0.25">
      <c r="A744" s="43"/>
      <c r="B744" s="44" t="s">
        <v>6</v>
      </c>
      <c r="C744" s="75">
        <f>50000/1000</f>
        <v>50</v>
      </c>
      <c r="D744" s="76"/>
      <c r="E744" s="33"/>
      <c r="F744" s="107"/>
      <c r="G744" s="33"/>
      <c r="H744" s="107"/>
      <c r="I744" s="33"/>
      <c r="J744" s="76">
        <f>C744</f>
        <v>50</v>
      </c>
      <c r="K744" s="37">
        <f>J744/C744</f>
        <v>1</v>
      </c>
    </row>
    <row r="745" spans="1:11" x14ac:dyDescent="0.25">
      <c r="A745" s="43"/>
      <c r="B745" s="44" t="s">
        <v>7</v>
      </c>
      <c r="C745" s="73"/>
      <c r="D745" s="74"/>
      <c r="E745" s="13"/>
      <c r="F745" s="67"/>
      <c r="G745" s="13"/>
      <c r="H745" s="67"/>
      <c r="I745" s="13"/>
      <c r="J745" s="67"/>
      <c r="K745" s="22"/>
    </row>
    <row r="746" spans="1:11" x14ac:dyDescent="0.25">
      <c r="A746" s="43"/>
      <c r="B746" s="44" t="s">
        <v>8</v>
      </c>
      <c r="C746" s="73"/>
      <c r="D746" s="74"/>
      <c r="E746" s="13"/>
      <c r="F746" s="67"/>
      <c r="G746" s="13"/>
      <c r="H746" s="67"/>
      <c r="I746" s="13"/>
      <c r="J746" s="67"/>
      <c r="K746" s="22"/>
    </row>
    <row r="747" spans="1:11" x14ac:dyDescent="0.25">
      <c r="A747" s="68">
        <v>16</v>
      </c>
      <c r="B747" s="69" t="s">
        <v>150</v>
      </c>
      <c r="C747" s="70">
        <f>1700000/1000</f>
        <v>1700</v>
      </c>
      <c r="D747" s="71"/>
      <c r="E747" s="17"/>
      <c r="F747" s="72"/>
      <c r="G747" s="17"/>
      <c r="H747" s="71">
        <f>C747</f>
        <v>1700</v>
      </c>
      <c r="I747" s="17">
        <f>H747/C747</f>
        <v>1</v>
      </c>
      <c r="J747" s="72"/>
      <c r="K747" s="26"/>
    </row>
    <row r="748" spans="1:11" x14ac:dyDescent="0.25">
      <c r="A748" s="43"/>
      <c r="B748" s="44" t="s">
        <v>4</v>
      </c>
      <c r="C748" s="75">
        <f>1700000/1000</f>
        <v>1700</v>
      </c>
      <c r="D748" s="76"/>
      <c r="E748" s="33"/>
      <c r="F748" s="107"/>
      <c r="G748" s="33"/>
      <c r="H748" s="76">
        <f>C748</f>
        <v>1700</v>
      </c>
      <c r="I748" s="33">
        <f>H748/C748</f>
        <v>1</v>
      </c>
      <c r="J748" s="67"/>
      <c r="K748" s="22"/>
    </row>
    <row r="749" spans="1:11" x14ac:dyDescent="0.25">
      <c r="A749" s="43"/>
      <c r="B749" s="44" t="s">
        <v>5</v>
      </c>
      <c r="C749" s="73"/>
      <c r="D749" s="74"/>
      <c r="E749" s="13"/>
      <c r="F749" s="67"/>
      <c r="G749" s="13"/>
      <c r="H749" s="67"/>
      <c r="I749" s="13"/>
      <c r="J749" s="67"/>
      <c r="K749" s="22"/>
    </row>
    <row r="750" spans="1:11" x14ac:dyDescent="0.25">
      <c r="A750" s="43"/>
      <c r="B750" s="44" t="s">
        <v>6</v>
      </c>
      <c r="C750" s="73"/>
      <c r="D750" s="74"/>
      <c r="E750" s="13"/>
      <c r="F750" s="67"/>
      <c r="G750" s="13"/>
      <c r="H750" s="67"/>
      <c r="I750" s="13"/>
      <c r="J750" s="67"/>
      <c r="K750" s="22"/>
    </row>
    <row r="751" spans="1:11" x14ac:dyDescent="0.25">
      <c r="A751" s="43"/>
      <c r="B751" s="44" t="s">
        <v>7</v>
      </c>
      <c r="C751" s="73"/>
      <c r="D751" s="74"/>
      <c r="E751" s="13"/>
      <c r="F751" s="67"/>
      <c r="G751" s="13"/>
      <c r="H751" s="67"/>
      <c r="I751" s="13"/>
      <c r="J751" s="67"/>
      <c r="K751" s="22"/>
    </row>
    <row r="752" spans="1:11" x14ac:dyDescent="0.25">
      <c r="A752" s="43"/>
      <c r="B752" s="44" t="s">
        <v>8</v>
      </c>
      <c r="C752" s="73"/>
      <c r="D752" s="74"/>
      <c r="E752" s="13"/>
      <c r="F752" s="67"/>
      <c r="G752" s="13"/>
      <c r="H752" s="67"/>
      <c r="I752" s="13"/>
      <c r="J752" s="67"/>
      <c r="K752" s="22"/>
    </row>
    <row r="753" spans="1:11" ht="15.75" thickBot="1" x14ac:dyDescent="0.3">
      <c r="A753" s="57" t="s">
        <v>25</v>
      </c>
      <c r="B753" s="83"/>
      <c r="C753" s="84"/>
      <c r="D753" s="85"/>
      <c r="E753" s="15"/>
      <c r="F753" s="86"/>
      <c r="G753" s="15"/>
      <c r="H753" s="86"/>
      <c r="I753" s="15"/>
      <c r="J753" s="86"/>
      <c r="K753" s="24"/>
    </row>
    <row r="754" spans="1:11" x14ac:dyDescent="0.25">
      <c r="A754" s="101" t="s">
        <v>41</v>
      </c>
      <c r="B754" s="102" t="s">
        <v>42</v>
      </c>
      <c r="C754" s="103"/>
      <c r="D754" s="104"/>
      <c r="E754" s="16"/>
      <c r="F754" s="105"/>
      <c r="G754" s="16"/>
      <c r="H754" s="105"/>
      <c r="I754" s="16"/>
      <c r="J754" s="105"/>
      <c r="K754" s="25"/>
    </row>
    <row r="755" spans="1:11" x14ac:dyDescent="0.25">
      <c r="A755" s="43"/>
      <c r="B755" s="63" t="s">
        <v>4</v>
      </c>
      <c r="C755" s="73"/>
      <c r="D755" s="74"/>
      <c r="E755" s="13"/>
      <c r="F755" s="67"/>
      <c r="G755" s="13"/>
      <c r="H755" s="67"/>
      <c r="I755" s="13"/>
      <c r="J755" s="67"/>
      <c r="K755" s="22"/>
    </row>
    <row r="756" spans="1:11" x14ac:dyDescent="0.25">
      <c r="A756" s="43"/>
      <c r="B756" s="63" t="s">
        <v>5</v>
      </c>
      <c r="C756" s="73"/>
      <c r="D756" s="74"/>
      <c r="E756" s="13"/>
      <c r="F756" s="67"/>
      <c r="G756" s="13"/>
      <c r="H756" s="67"/>
      <c r="I756" s="13"/>
      <c r="J756" s="67"/>
      <c r="K756" s="22"/>
    </row>
    <row r="757" spans="1:11" x14ac:dyDescent="0.25">
      <c r="A757" s="43"/>
      <c r="B757" s="63" t="s">
        <v>6</v>
      </c>
      <c r="C757" s="73"/>
      <c r="D757" s="74"/>
      <c r="E757" s="13"/>
      <c r="F757" s="67"/>
      <c r="G757" s="13"/>
      <c r="H757" s="67"/>
      <c r="I757" s="13"/>
      <c r="J757" s="67"/>
      <c r="K757" s="22"/>
    </row>
    <row r="758" spans="1:11" x14ac:dyDescent="0.25">
      <c r="A758" s="43"/>
      <c r="B758" s="63" t="s">
        <v>7</v>
      </c>
      <c r="C758" s="73"/>
      <c r="D758" s="74"/>
      <c r="E758" s="13"/>
      <c r="F758" s="67"/>
      <c r="G758" s="13"/>
      <c r="H758" s="67"/>
      <c r="I758" s="13"/>
      <c r="J758" s="67"/>
      <c r="K758" s="22"/>
    </row>
    <row r="759" spans="1:11" x14ac:dyDescent="0.25">
      <c r="A759" s="43"/>
      <c r="B759" s="63" t="s">
        <v>8</v>
      </c>
      <c r="C759" s="73"/>
      <c r="D759" s="74"/>
      <c r="E759" s="13"/>
      <c r="F759" s="67"/>
      <c r="G759" s="13"/>
      <c r="H759" s="67"/>
      <c r="I759" s="13"/>
      <c r="J759" s="67"/>
      <c r="K759" s="22"/>
    </row>
    <row r="760" spans="1:11" x14ac:dyDescent="0.25">
      <c r="A760" s="43" t="s">
        <v>2</v>
      </c>
      <c r="B760" s="44" t="s">
        <v>10</v>
      </c>
      <c r="C760" s="73"/>
      <c r="D760" s="74"/>
      <c r="E760" s="13"/>
      <c r="F760" s="67"/>
      <c r="G760" s="13"/>
      <c r="H760" s="67"/>
      <c r="I760" s="13"/>
      <c r="J760" s="67"/>
      <c r="K760" s="22"/>
    </row>
    <row r="761" spans="1:11" x14ac:dyDescent="0.25">
      <c r="A761" s="43"/>
      <c r="B761" s="44" t="s">
        <v>4</v>
      </c>
      <c r="C761" s="73"/>
      <c r="D761" s="74"/>
      <c r="E761" s="13"/>
      <c r="F761" s="67"/>
      <c r="G761" s="13"/>
      <c r="H761" s="67"/>
      <c r="I761" s="13"/>
      <c r="J761" s="67"/>
      <c r="K761" s="22"/>
    </row>
    <row r="762" spans="1:11" x14ac:dyDescent="0.25">
      <c r="A762" s="43"/>
      <c r="B762" s="44" t="s">
        <v>5</v>
      </c>
      <c r="C762" s="73"/>
      <c r="D762" s="74"/>
      <c r="E762" s="13"/>
      <c r="F762" s="67"/>
      <c r="G762" s="13"/>
      <c r="H762" s="67"/>
      <c r="I762" s="13"/>
      <c r="J762" s="67"/>
      <c r="K762" s="22"/>
    </row>
    <row r="763" spans="1:11" x14ac:dyDescent="0.25">
      <c r="A763" s="43"/>
      <c r="B763" s="44" t="s">
        <v>6</v>
      </c>
      <c r="C763" s="73"/>
      <c r="D763" s="74"/>
      <c r="E763" s="13"/>
      <c r="F763" s="67"/>
      <c r="G763" s="13"/>
      <c r="H763" s="67"/>
      <c r="I763" s="13"/>
      <c r="J763" s="67"/>
      <c r="K763" s="22"/>
    </row>
    <row r="764" spans="1:11" x14ac:dyDescent="0.25">
      <c r="A764" s="43"/>
      <c r="B764" s="44" t="s">
        <v>7</v>
      </c>
      <c r="C764" s="73"/>
      <c r="D764" s="74"/>
      <c r="E764" s="13"/>
      <c r="F764" s="67"/>
      <c r="G764" s="13"/>
      <c r="H764" s="67"/>
      <c r="I764" s="13"/>
      <c r="J764" s="67"/>
      <c r="K764" s="22"/>
    </row>
    <row r="765" spans="1:11" x14ac:dyDescent="0.25">
      <c r="A765" s="43"/>
      <c r="B765" s="44" t="s">
        <v>8</v>
      </c>
      <c r="C765" s="73"/>
      <c r="D765" s="74"/>
      <c r="E765" s="13"/>
      <c r="F765" s="67"/>
      <c r="G765" s="13"/>
      <c r="H765" s="67"/>
      <c r="I765" s="13"/>
      <c r="J765" s="67"/>
      <c r="K765" s="22"/>
    </row>
    <row r="766" spans="1:11" ht="15.75" thickBot="1" x14ac:dyDescent="0.3">
      <c r="A766" s="57" t="s">
        <v>25</v>
      </c>
      <c r="B766" s="83"/>
      <c r="C766" s="84"/>
      <c r="D766" s="85"/>
      <c r="E766" s="15"/>
      <c r="F766" s="86"/>
      <c r="G766" s="15"/>
      <c r="H766" s="86"/>
      <c r="I766" s="15"/>
      <c r="J766" s="86"/>
      <c r="K766" s="24"/>
    </row>
    <row r="767" spans="1:11" x14ac:dyDescent="0.25">
      <c r="A767" s="115"/>
      <c r="B767" s="115"/>
      <c r="C767" s="116"/>
      <c r="D767" s="117"/>
      <c r="F767" s="118"/>
      <c r="G767" s="12"/>
      <c r="H767" s="118"/>
      <c r="J767" s="118"/>
    </row>
    <row r="768" spans="1:11" x14ac:dyDescent="0.25">
      <c r="A768" s="122" t="s">
        <v>154</v>
      </c>
      <c r="B768" s="122"/>
      <c r="C768" s="128" t="s">
        <v>155</v>
      </c>
      <c r="D768" s="128"/>
      <c r="E768" s="121" t="s">
        <v>156</v>
      </c>
      <c r="F768" s="121"/>
      <c r="G768" s="122" t="s">
        <v>157</v>
      </c>
      <c r="H768" s="122"/>
      <c r="I768" s="122"/>
      <c r="J768" s="122"/>
      <c r="K768" s="122"/>
    </row>
    <row r="769" spans="1:10" x14ac:dyDescent="0.25">
      <c r="A769" s="122" t="s">
        <v>158</v>
      </c>
      <c r="B769" s="122"/>
      <c r="C769" s="128" t="s">
        <v>159</v>
      </c>
      <c r="D769" s="128"/>
      <c r="E769" s="121" t="s">
        <v>160</v>
      </c>
      <c r="F769" s="121"/>
      <c r="G769" s="12"/>
      <c r="H769" s="122" t="s">
        <v>161</v>
      </c>
      <c r="I769" s="122"/>
      <c r="J769" s="122"/>
    </row>
    <row r="770" spans="1:10" x14ac:dyDescent="0.25">
      <c r="A770" s="122" t="s">
        <v>162</v>
      </c>
      <c r="B770" s="122"/>
      <c r="C770" s="116"/>
      <c r="D770" s="117"/>
      <c r="F770" s="118"/>
      <c r="G770" s="12"/>
      <c r="H770" s="118"/>
      <c r="J770" s="118"/>
    </row>
  </sheetData>
  <mergeCells count="15">
    <mergeCell ref="A770:B770"/>
    <mergeCell ref="C768:D768"/>
    <mergeCell ref="C769:D769"/>
    <mergeCell ref="A5:K5"/>
    <mergeCell ref="J7:K7"/>
    <mergeCell ref="A2:D2"/>
    <mergeCell ref="E768:F768"/>
    <mergeCell ref="E769:F769"/>
    <mergeCell ref="G768:K768"/>
    <mergeCell ref="H769:J769"/>
    <mergeCell ref="C8:C9"/>
    <mergeCell ref="D8:K8"/>
    <mergeCell ref="A768:B768"/>
    <mergeCell ref="A769:B769"/>
    <mergeCell ref="A3:B3"/>
  </mergeCells>
  <pageMargins left="0.47244094488188981" right="0.51181102362204722" top="0.55118110236220474" bottom="0.55118110236220474" header="0" footer="0"/>
  <pageSetup paperSize="9" scale="70" fitToHeight="0" orientation="portrait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2026-05-13T06:19:45Z</dcterms:modified>
</cp:coreProperties>
</file>