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rsu.Lucia\Desktop\rectificare buget nov 2025 consiliu\Anexele 9 nov\"/>
    </mc:Choice>
  </mc:AlternateContent>
  <xr:revisionPtr revIDLastSave="0" documentId="13_ncr:1_{6EDF2E68-9C41-4015-B9B5-95B949D7B77D}" xr6:coauthVersionLast="47" xr6:coauthVersionMax="47" xr10:uidLastSave="{00000000-0000-0000-0000-000000000000}"/>
  <bookViews>
    <workbookView xWindow="-120" yWindow="-120" windowWidth="29040" windowHeight="15840" xr2:uid="{FB915509-4ED9-4B69-AEA2-0A7180322EA2}"/>
  </bookViews>
  <sheets>
    <sheet name="Anexa IV nov" sheetId="1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42" i="11" l="1"/>
  <c r="J35" i="11"/>
  <c r="J45" i="11"/>
  <c r="J38" i="11"/>
  <c r="J34" i="11"/>
  <c r="J32" i="11"/>
  <c r="J31" i="11"/>
  <c r="J27" i="11"/>
  <c r="J19" i="11"/>
  <c r="J17" i="11"/>
  <c r="J14" i="11"/>
  <c r="J9" i="11"/>
  <c r="G46" i="11"/>
  <c r="F46" i="11"/>
  <c r="D46" i="11"/>
  <c r="C45" i="11"/>
  <c r="J43" i="11"/>
  <c r="C43" i="11"/>
  <c r="C42" i="11"/>
  <c r="C41" i="11"/>
  <c r="C36" i="11"/>
  <c r="C35" i="11"/>
  <c r="C34" i="11"/>
  <c r="C33" i="11"/>
  <c r="C32" i="11"/>
  <c r="C30" i="11"/>
  <c r="C27" i="11"/>
  <c r="H24" i="11"/>
  <c r="I24" i="11" s="1"/>
  <c r="J23" i="11"/>
  <c r="I23" i="11"/>
  <c r="H23" i="11"/>
  <c r="E23" i="11"/>
  <c r="H22" i="11"/>
  <c r="I22" i="11" s="1"/>
  <c r="E22" i="11"/>
  <c r="H21" i="11"/>
  <c r="I21" i="11" s="1"/>
  <c r="E21" i="11"/>
  <c r="H20" i="11"/>
  <c r="I20" i="11" s="1"/>
  <c r="E20" i="11"/>
  <c r="I19" i="11"/>
  <c r="H19" i="11"/>
  <c r="E19" i="11"/>
  <c r="H18" i="11"/>
  <c r="I18" i="11" s="1"/>
  <c r="E18" i="11"/>
  <c r="H17" i="11"/>
  <c r="I17" i="11" s="1"/>
  <c r="E17" i="11"/>
  <c r="E16" i="11"/>
  <c r="C16" i="11"/>
  <c r="J16" i="11" s="1"/>
  <c r="H15" i="11"/>
  <c r="I15" i="11" s="1"/>
  <c r="J15" i="11" s="1"/>
  <c r="E15" i="11"/>
  <c r="C15" i="11"/>
  <c r="E14" i="11"/>
  <c r="C14" i="11"/>
  <c r="H14" i="11" s="1"/>
  <c r="I14" i="11" s="1"/>
  <c r="J13" i="11"/>
  <c r="H13" i="11"/>
  <c r="I13" i="11" s="1"/>
  <c r="C13" i="11"/>
  <c r="E13" i="11" s="1"/>
  <c r="J12" i="11"/>
  <c r="H12" i="11"/>
  <c r="I12" i="11" s="1"/>
  <c r="E12" i="11"/>
  <c r="C12" i="11"/>
  <c r="C11" i="11"/>
  <c r="H11" i="11" s="1"/>
  <c r="I11" i="11" s="1"/>
  <c r="J11" i="11" s="1"/>
  <c r="H10" i="11"/>
  <c r="I10" i="11" s="1"/>
  <c r="J10" i="11" s="1"/>
  <c r="C10" i="11"/>
  <c r="E10" i="11" s="1"/>
  <c r="C9" i="11"/>
  <c r="H9" i="11" s="1"/>
  <c r="I9" i="11" s="1"/>
  <c r="C8" i="11"/>
  <c r="J8" i="11" s="1"/>
  <c r="C7" i="11"/>
  <c r="E7" i="11" s="1"/>
  <c r="J6" i="11"/>
  <c r="I6" i="11"/>
  <c r="H6" i="11"/>
  <c r="E6" i="11"/>
  <c r="C6" i="11"/>
  <c r="C5" i="11"/>
  <c r="C46" i="11" s="1"/>
  <c r="H7" i="11" l="1"/>
  <c r="I7" i="11" s="1"/>
  <c r="J7" i="11" s="1"/>
  <c r="E5" i="11"/>
  <c r="H5" i="11"/>
  <c r="E8" i="11"/>
  <c r="J5" i="11"/>
  <c r="J46" i="11" s="1"/>
  <c r="H8" i="11"/>
  <c r="I8" i="11" s="1"/>
  <c r="E11" i="11"/>
  <c r="E9" i="11"/>
  <c r="H16" i="11"/>
  <c r="I16" i="11" s="1"/>
  <c r="H46" i="11" l="1"/>
  <c r="I5" i="11"/>
  <c r="I46" i="11" s="1"/>
  <c r="E46" i="1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Anca Marinescu</author>
    <author>Lucia Ursu</author>
  </authors>
  <commentList>
    <comment ref="C45" authorId="0" shapeId="0" xr:uid="{B5C5C1A4-3615-4E12-B4EE-4B69AE646326}">
      <text>
        <r>
          <rPr>
            <sz val="9"/>
            <color indexed="81"/>
            <rFont val="Tahoma"/>
            <family val="2"/>
          </rPr>
          <t xml:space="preserve">
1632804 chirii
3085959-517000=2568959-8930=2560029
 rezerva
</t>
        </r>
      </text>
    </comment>
    <comment ref="J45" authorId="1" shapeId="0" xr:uid="{9A008D40-7E9A-4921-927B-C28225D7381E}">
      <text>
        <r>
          <rPr>
            <b/>
            <sz val="9"/>
            <color indexed="81"/>
            <rFont val="Tahoma"/>
            <family val="2"/>
          </rPr>
          <t>Lucia Ursu:</t>
        </r>
        <r>
          <rPr>
            <sz val="9"/>
            <color indexed="81"/>
            <rFont val="Tahoma"/>
            <family val="2"/>
          </rPr>
          <t xml:space="preserve">
1632804 chirii
2487729-44941=2442788-285339=2157449-6228=2151221-479224=1671997-800000=871997
</t>
        </r>
      </text>
    </comment>
  </commentList>
</comments>
</file>

<file path=xl/sharedStrings.xml><?xml version="1.0" encoding="utf-8"?>
<sst xmlns="http://schemas.openxmlformats.org/spreadsheetml/2006/main" count="62" uniqueCount="62">
  <si>
    <t>Anexa 9.4</t>
  </si>
  <si>
    <t>FINANŢARE COMPLEMENTARĂ - BUNURI ŞI SERVICII</t>
  </si>
  <si>
    <t>Nr. Crt.</t>
  </si>
  <si>
    <t>Unitate de invăţământ preuniversitar de stat</t>
  </si>
  <si>
    <t>Finanţare complementară</t>
  </si>
  <si>
    <t>Grădiniţa cu Program Prelungit "Draga Mea"</t>
  </si>
  <si>
    <t>Grădiniţa cu Program Prelungit "Dumbrava Minunată"</t>
  </si>
  <si>
    <t>Grădiniţa cu Program Prelungit Nr. 5</t>
  </si>
  <si>
    <t>Grădiniţa cu Program Prelungit Nr.6</t>
  </si>
  <si>
    <t>Grădiniţa cu Program Prelungit Nr.7</t>
  </si>
  <si>
    <t>Grădiniţa cu Program Prelungit Nr. 9</t>
  </si>
  <si>
    <t>Grădiniţa cu Program Prelungit "Guliver"</t>
  </si>
  <si>
    <t>Grădiniţa cu Program Prelungit Nr. 11</t>
  </si>
  <si>
    <t>Grădiniţa cu Program Prelungit Nr. 13</t>
  </si>
  <si>
    <t>Grădiniţa cu Program Prelungit "Voinicelul"</t>
  </si>
  <si>
    <t>Grădiniţa cu Program Prelungit Nr. 33</t>
  </si>
  <si>
    <t>Grădiniţa cu Program Prelungit "14 Mai"</t>
  </si>
  <si>
    <t>Şcoala Gimnazială "Grigore Moisil"</t>
  </si>
  <si>
    <t>Şcoala Gimnazială "Constantin Brâncoveanu"</t>
  </si>
  <si>
    <t>Şcoala Gimnazială "Bălcescu Petöfi"</t>
  </si>
  <si>
    <t>Şcoala Gimnazială "Mircea Eliade"</t>
  </si>
  <si>
    <t>Şcoala Gimnazială "Octavian Goga"</t>
  </si>
  <si>
    <t>Şcoala Gimnazială "Rákóczi Ferenc"</t>
  </si>
  <si>
    <t>Şcoala Gimnazială "Ion Creangă"</t>
  </si>
  <si>
    <t>Şcoala Gimnazială "Avram Iancu"</t>
  </si>
  <si>
    <t>Şcoala Gimnazială "Lucian Blaga"</t>
  </si>
  <si>
    <t>Şcoala Gimnazială "Vasile Lucaciu"</t>
  </si>
  <si>
    <t>Colegiul Naţional "Mihai Eminescu"</t>
  </si>
  <si>
    <t>Colegiul Naţional "Ioan Slavici"</t>
  </si>
  <si>
    <t>Colegiul Naţional "D-na Stanca"</t>
  </si>
  <si>
    <t>Colegiul Naţional "Kölcsey Ferenc"</t>
  </si>
  <si>
    <t>Liceul Teologic Ortodox N Steinhardt</t>
  </si>
  <si>
    <t>Liceul de arte Aurel Popp</t>
  </si>
  <si>
    <t>Liceul Teoretic German "Johan Ettinger"</t>
  </si>
  <si>
    <t>Liceul cu Program Sportiv</t>
  </si>
  <si>
    <t>Liceul Teologic Reformat</t>
  </si>
  <si>
    <t>Liceul Tehnologic "Ion I C Brătianu"</t>
  </si>
  <si>
    <t>Colegiul Economic "Gheorghe Dragoş"</t>
  </si>
  <si>
    <t>Liceul Tehnologic "C-tin Brâncuşi"</t>
  </si>
  <si>
    <t>Liceul Tehnologic de Industrie Alimentară "George Emil Palade"</t>
  </si>
  <si>
    <t>Liceul Tehnologic "Unio - Traian Vuia"</t>
  </si>
  <si>
    <t>Liceul Tehnologic "Elisa Zamfirescu"</t>
  </si>
  <si>
    <t>Liceul Teologic Romano - Catolic "Hám János"</t>
  </si>
  <si>
    <t>Creșa Satu Mare</t>
  </si>
  <si>
    <t>Primaria municipiului Satu Mare</t>
  </si>
  <si>
    <t>TOTAL</t>
  </si>
  <si>
    <t>Șef serviciu</t>
  </si>
  <si>
    <t>Kereskényi Gábor</t>
  </si>
  <si>
    <t xml:space="preserve"> Borbei Terezia</t>
  </si>
  <si>
    <t xml:space="preserve"> Lucia Ursu</t>
  </si>
  <si>
    <t>Scoala Postliceala sanitara Satu Mare</t>
  </si>
  <si>
    <t>Director executiv</t>
  </si>
  <si>
    <t xml:space="preserve">            Ordonator principal de credite</t>
  </si>
  <si>
    <t>consumat</t>
  </si>
  <si>
    <t>ramas din vechi</t>
  </si>
  <si>
    <t>buget vechi baza</t>
  </si>
  <si>
    <t>total vechi</t>
  </si>
  <si>
    <t>baza nou</t>
  </si>
  <si>
    <t>total nou</t>
  </si>
  <si>
    <t>Finanţare complementară modificata</t>
  </si>
  <si>
    <t>Sef serviciu buget</t>
  </si>
  <si>
    <t xml:space="preserve">  Terezia Borbei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</si>
</sst>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charset val="238"/>
    </font>
    <font>
      <sz val="9"/>
      <color indexed="81"/>
      <name val="Tahoma"/>
      <family val="2"/>
    </font>
    <font>
      <b/>
      <sz val="12"/>
      <name val="Times New Roman"/>
      <family val="1"/>
    </font>
    <font>
      <sz val="12"/>
      <name val="Times New Roman"/>
      <family val="1"/>
    </font>
    <font>
      <b/>
      <sz val="9"/>
      <color indexed="81"/>
      <name val="Tahoma"/>
      <family val="2"/>
    </font>
    <font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4" fontId="2" fillId="0" borderId="0" xfId="0" applyNumberFormat="1" applyFont="1"/>
    <xf numFmtId="0" fontId="3" fillId="0" borderId="0" xfId="0" applyFont="1"/>
    <xf numFmtId="4" fontId="3" fillId="0" borderId="0" xfId="0" applyNumberFormat="1" applyFont="1"/>
    <xf numFmtId="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3" fontId="3" fillId="0" borderId="1" xfId="0" applyNumberFormat="1" applyFont="1" applyBorder="1"/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/>
    <xf numFmtId="0" fontId="3" fillId="0" borderId="2" xfId="0" applyFont="1" applyBorder="1" applyAlignment="1">
      <alignment vertical="center" wrapText="1"/>
    </xf>
    <xf numFmtId="0" fontId="2" fillId="2" borderId="1" xfId="0" applyFont="1" applyFill="1" applyBorder="1"/>
    <xf numFmtId="3" fontId="2" fillId="2" borderId="1" xfId="0" applyNumberFormat="1" applyFont="1" applyFill="1" applyBorder="1"/>
    <xf numFmtId="3" fontId="2" fillId="0" borderId="0" xfId="0" applyNumberFormat="1" applyFont="1"/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3" fontId="3" fillId="3" borderId="1" xfId="0" applyNumberFormat="1" applyFont="1" applyFill="1" applyBorder="1"/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/>
    <xf numFmtId="3" fontId="3" fillId="3" borderId="0" xfId="0" applyNumberFormat="1" applyFont="1" applyFill="1"/>
    <xf numFmtId="3" fontId="3" fillId="0" borderId="0" xfId="0" applyNumberFormat="1" applyFont="1"/>
    <xf numFmtId="3" fontId="3" fillId="4" borderId="0" xfId="0" applyNumberFormat="1" applyFont="1" applyFill="1"/>
    <xf numFmtId="3" fontId="3" fillId="4" borderId="1" xfId="0" applyNumberFormat="1" applyFont="1" applyFill="1" applyBorder="1"/>
    <xf numFmtId="3" fontId="2" fillId="2" borderId="3" xfId="0" applyNumberFormat="1" applyFont="1" applyFill="1" applyBorder="1"/>
    <xf numFmtId="3" fontId="3" fillId="5" borderId="1" xfId="0" applyNumberFormat="1" applyFont="1" applyFill="1" applyBorder="1"/>
    <xf numFmtId="3" fontId="5" fillId="0" borderId="1" xfId="0" applyNumberFormat="1" applyFont="1" applyBorder="1"/>
    <xf numFmtId="3" fontId="5" fillId="0" borderId="0" xfId="0" applyNumberFormat="1" applyFont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CC96D-919E-4A55-918C-9BAA59418241}">
  <sheetPr>
    <tabColor rgb="FFFFFF00"/>
  </sheetPr>
  <dimension ref="A2:K49"/>
  <sheetViews>
    <sheetView tabSelected="1" workbookViewId="0">
      <pane xSplit="2" ySplit="4" topLeftCell="C29" activePane="bottomRight" state="frozen"/>
      <selection pane="topRight" activeCell="C1" sqref="C1"/>
      <selection pane="bottomLeft" activeCell="A10" sqref="A10"/>
      <selection pane="bottomRight" activeCell="M47" sqref="M47"/>
    </sheetView>
  </sheetViews>
  <sheetFormatPr defaultRowHeight="15.75" x14ac:dyDescent="0.25"/>
  <cols>
    <col min="1" max="1" width="8.42578125" style="2" customWidth="1"/>
    <col min="2" max="2" width="54.28515625" style="2" customWidth="1"/>
    <col min="3" max="3" width="41" style="3" customWidth="1"/>
    <col min="4" max="4" width="16.5703125" style="2" hidden="1" customWidth="1"/>
    <col min="5" max="5" width="11.28515625" style="2" hidden="1" customWidth="1"/>
    <col min="6" max="6" width="0" style="2" hidden="1" customWidth="1"/>
    <col min="7" max="7" width="15.42578125" style="2" hidden="1" customWidth="1"/>
    <col min="8" max="9" width="14.42578125" style="2" hidden="1" customWidth="1"/>
    <col min="10" max="10" width="18.28515625" style="2" customWidth="1"/>
    <col min="11" max="256" width="9.140625" style="2"/>
    <col min="257" max="257" width="5.140625" style="2" customWidth="1"/>
    <col min="258" max="258" width="40" style="2" customWidth="1"/>
    <col min="259" max="259" width="22.7109375" style="2" customWidth="1"/>
    <col min="260" max="260" width="14.28515625" style="2" bestFit="1" customWidth="1"/>
    <col min="261" max="512" width="9.140625" style="2"/>
    <col min="513" max="513" width="5.140625" style="2" customWidth="1"/>
    <col min="514" max="514" width="40" style="2" customWidth="1"/>
    <col min="515" max="515" width="22.7109375" style="2" customWidth="1"/>
    <col min="516" max="516" width="14.28515625" style="2" bestFit="1" customWidth="1"/>
    <col min="517" max="768" width="9.140625" style="2"/>
    <col min="769" max="769" width="5.140625" style="2" customWidth="1"/>
    <col min="770" max="770" width="40" style="2" customWidth="1"/>
    <col min="771" max="771" width="22.7109375" style="2" customWidth="1"/>
    <col min="772" max="772" width="14.28515625" style="2" bestFit="1" customWidth="1"/>
    <col min="773" max="1024" width="9.140625" style="2"/>
    <col min="1025" max="1025" width="5.140625" style="2" customWidth="1"/>
    <col min="1026" max="1026" width="40" style="2" customWidth="1"/>
    <col min="1027" max="1027" width="22.7109375" style="2" customWidth="1"/>
    <col min="1028" max="1028" width="14.28515625" style="2" bestFit="1" customWidth="1"/>
    <col min="1029" max="1280" width="9.140625" style="2"/>
    <col min="1281" max="1281" width="5.140625" style="2" customWidth="1"/>
    <col min="1282" max="1282" width="40" style="2" customWidth="1"/>
    <col min="1283" max="1283" width="22.7109375" style="2" customWidth="1"/>
    <col min="1284" max="1284" width="14.28515625" style="2" bestFit="1" customWidth="1"/>
    <col min="1285" max="1536" width="9.140625" style="2"/>
    <col min="1537" max="1537" width="5.140625" style="2" customWidth="1"/>
    <col min="1538" max="1538" width="40" style="2" customWidth="1"/>
    <col min="1539" max="1539" width="22.7109375" style="2" customWidth="1"/>
    <col min="1540" max="1540" width="14.28515625" style="2" bestFit="1" customWidth="1"/>
    <col min="1541" max="1792" width="9.140625" style="2"/>
    <col min="1793" max="1793" width="5.140625" style="2" customWidth="1"/>
    <col min="1794" max="1794" width="40" style="2" customWidth="1"/>
    <col min="1795" max="1795" width="22.7109375" style="2" customWidth="1"/>
    <col min="1796" max="1796" width="14.28515625" style="2" bestFit="1" customWidth="1"/>
    <col min="1797" max="2048" width="9.140625" style="2"/>
    <col min="2049" max="2049" width="5.140625" style="2" customWidth="1"/>
    <col min="2050" max="2050" width="40" style="2" customWidth="1"/>
    <col min="2051" max="2051" width="22.7109375" style="2" customWidth="1"/>
    <col min="2052" max="2052" width="14.28515625" style="2" bestFit="1" customWidth="1"/>
    <col min="2053" max="2304" width="9.140625" style="2"/>
    <col min="2305" max="2305" width="5.140625" style="2" customWidth="1"/>
    <col min="2306" max="2306" width="40" style="2" customWidth="1"/>
    <col min="2307" max="2307" width="22.7109375" style="2" customWidth="1"/>
    <col min="2308" max="2308" width="14.28515625" style="2" bestFit="1" customWidth="1"/>
    <col min="2309" max="2560" width="9.140625" style="2"/>
    <col min="2561" max="2561" width="5.140625" style="2" customWidth="1"/>
    <col min="2562" max="2562" width="40" style="2" customWidth="1"/>
    <col min="2563" max="2563" width="22.7109375" style="2" customWidth="1"/>
    <col min="2564" max="2564" width="14.28515625" style="2" bestFit="1" customWidth="1"/>
    <col min="2565" max="2816" width="9.140625" style="2"/>
    <col min="2817" max="2817" width="5.140625" style="2" customWidth="1"/>
    <col min="2818" max="2818" width="40" style="2" customWidth="1"/>
    <col min="2819" max="2819" width="22.7109375" style="2" customWidth="1"/>
    <col min="2820" max="2820" width="14.28515625" style="2" bestFit="1" customWidth="1"/>
    <col min="2821" max="3072" width="9.140625" style="2"/>
    <col min="3073" max="3073" width="5.140625" style="2" customWidth="1"/>
    <col min="3074" max="3074" width="40" style="2" customWidth="1"/>
    <col min="3075" max="3075" width="22.7109375" style="2" customWidth="1"/>
    <col min="3076" max="3076" width="14.28515625" style="2" bestFit="1" customWidth="1"/>
    <col min="3077" max="3328" width="9.140625" style="2"/>
    <col min="3329" max="3329" width="5.140625" style="2" customWidth="1"/>
    <col min="3330" max="3330" width="40" style="2" customWidth="1"/>
    <col min="3331" max="3331" width="22.7109375" style="2" customWidth="1"/>
    <col min="3332" max="3332" width="14.28515625" style="2" bestFit="1" customWidth="1"/>
    <col min="3333" max="3584" width="9.140625" style="2"/>
    <col min="3585" max="3585" width="5.140625" style="2" customWidth="1"/>
    <col min="3586" max="3586" width="40" style="2" customWidth="1"/>
    <col min="3587" max="3587" width="22.7109375" style="2" customWidth="1"/>
    <col min="3588" max="3588" width="14.28515625" style="2" bestFit="1" customWidth="1"/>
    <col min="3589" max="3840" width="9.140625" style="2"/>
    <col min="3841" max="3841" width="5.140625" style="2" customWidth="1"/>
    <col min="3842" max="3842" width="40" style="2" customWidth="1"/>
    <col min="3843" max="3843" width="22.7109375" style="2" customWidth="1"/>
    <col min="3844" max="3844" width="14.28515625" style="2" bestFit="1" customWidth="1"/>
    <col min="3845" max="4096" width="9.140625" style="2"/>
    <col min="4097" max="4097" width="5.140625" style="2" customWidth="1"/>
    <col min="4098" max="4098" width="40" style="2" customWidth="1"/>
    <col min="4099" max="4099" width="22.7109375" style="2" customWidth="1"/>
    <col min="4100" max="4100" width="14.28515625" style="2" bestFit="1" customWidth="1"/>
    <col min="4101" max="4352" width="9.140625" style="2"/>
    <col min="4353" max="4353" width="5.140625" style="2" customWidth="1"/>
    <col min="4354" max="4354" width="40" style="2" customWidth="1"/>
    <col min="4355" max="4355" width="22.7109375" style="2" customWidth="1"/>
    <col min="4356" max="4356" width="14.28515625" style="2" bestFit="1" customWidth="1"/>
    <col min="4357" max="4608" width="9.140625" style="2"/>
    <col min="4609" max="4609" width="5.140625" style="2" customWidth="1"/>
    <col min="4610" max="4610" width="40" style="2" customWidth="1"/>
    <col min="4611" max="4611" width="22.7109375" style="2" customWidth="1"/>
    <col min="4612" max="4612" width="14.28515625" style="2" bestFit="1" customWidth="1"/>
    <col min="4613" max="4864" width="9.140625" style="2"/>
    <col min="4865" max="4865" width="5.140625" style="2" customWidth="1"/>
    <col min="4866" max="4866" width="40" style="2" customWidth="1"/>
    <col min="4867" max="4867" width="22.7109375" style="2" customWidth="1"/>
    <col min="4868" max="4868" width="14.28515625" style="2" bestFit="1" customWidth="1"/>
    <col min="4869" max="5120" width="9.140625" style="2"/>
    <col min="5121" max="5121" width="5.140625" style="2" customWidth="1"/>
    <col min="5122" max="5122" width="40" style="2" customWidth="1"/>
    <col min="5123" max="5123" width="22.7109375" style="2" customWidth="1"/>
    <col min="5124" max="5124" width="14.28515625" style="2" bestFit="1" customWidth="1"/>
    <col min="5125" max="5376" width="9.140625" style="2"/>
    <col min="5377" max="5377" width="5.140625" style="2" customWidth="1"/>
    <col min="5378" max="5378" width="40" style="2" customWidth="1"/>
    <col min="5379" max="5379" width="22.7109375" style="2" customWidth="1"/>
    <col min="5380" max="5380" width="14.28515625" style="2" bestFit="1" customWidth="1"/>
    <col min="5381" max="5632" width="9.140625" style="2"/>
    <col min="5633" max="5633" width="5.140625" style="2" customWidth="1"/>
    <col min="5634" max="5634" width="40" style="2" customWidth="1"/>
    <col min="5635" max="5635" width="22.7109375" style="2" customWidth="1"/>
    <col min="5636" max="5636" width="14.28515625" style="2" bestFit="1" customWidth="1"/>
    <col min="5637" max="5888" width="9.140625" style="2"/>
    <col min="5889" max="5889" width="5.140625" style="2" customWidth="1"/>
    <col min="5890" max="5890" width="40" style="2" customWidth="1"/>
    <col min="5891" max="5891" width="22.7109375" style="2" customWidth="1"/>
    <col min="5892" max="5892" width="14.28515625" style="2" bestFit="1" customWidth="1"/>
    <col min="5893" max="6144" width="9.140625" style="2"/>
    <col min="6145" max="6145" width="5.140625" style="2" customWidth="1"/>
    <col min="6146" max="6146" width="40" style="2" customWidth="1"/>
    <col min="6147" max="6147" width="22.7109375" style="2" customWidth="1"/>
    <col min="6148" max="6148" width="14.28515625" style="2" bestFit="1" customWidth="1"/>
    <col min="6149" max="6400" width="9.140625" style="2"/>
    <col min="6401" max="6401" width="5.140625" style="2" customWidth="1"/>
    <col min="6402" max="6402" width="40" style="2" customWidth="1"/>
    <col min="6403" max="6403" width="22.7109375" style="2" customWidth="1"/>
    <col min="6404" max="6404" width="14.28515625" style="2" bestFit="1" customWidth="1"/>
    <col min="6405" max="6656" width="9.140625" style="2"/>
    <col min="6657" max="6657" width="5.140625" style="2" customWidth="1"/>
    <col min="6658" max="6658" width="40" style="2" customWidth="1"/>
    <col min="6659" max="6659" width="22.7109375" style="2" customWidth="1"/>
    <col min="6660" max="6660" width="14.28515625" style="2" bestFit="1" customWidth="1"/>
    <col min="6661" max="6912" width="9.140625" style="2"/>
    <col min="6913" max="6913" width="5.140625" style="2" customWidth="1"/>
    <col min="6914" max="6914" width="40" style="2" customWidth="1"/>
    <col min="6915" max="6915" width="22.7109375" style="2" customWidth="1"/>
    <col min="6916" max="6916" width="14.28515625" style="2" bestFit="1" customWidth="1"/>
    <col min="6917" max="7168" width="9.140625" style="2"/>
    <col min="7169" max="7169" width="5.140625" style="2" customWidth="1"/>
    <col min="7170" max="7170" width="40" style="2" customWidth="1"/>
    <col min="7171" max="7171" width="22.7109375" style="2" customWidth="1"/>
    <col min="7172" max="7172" width="14.28515625" style="2" bestFit="1" customWidth="1"/>
    <col min="7173" max="7424" width="9.140625" style="2"/>
    <col min="7425" max="7425" width="5.140625" style="2" customWidth="1"/>
    <col min="7426" max="7426" width="40" style="2" customWidth="1"/>
    <col min="7427" max="7427" width="22.7109375" style="2" customWidth="1"/>
    <col min="7428" max="7428" width="14.28515625" style="2" bestFit="1" customWidth="1"/>
    <col min="7429" max="7680" width="9.140625" style="2"/>
    <col min="7681" max="7681" width="5.140625" style="2" customWidth="1"/>
    <col min="7682" max="7682" width="40" style="2" customWidth="1"/>
    <col min="7683" max="7683" width="22.7109375" style="2" customWidth="1"/>
    <col min="7684" max="7684" width="14.28515625" style="2" bestFit="1" customWidth="1"/>
    <col min="7685" max="7936" width="9.140625" style="2"/>
    <col min="7937" max="7937" width="5.140625" style="2" customWidth="1"/>
    <col min="7938" max="7938" width="40" style="2" customWidth="1"/>
    <col min="7939" max="7939" width="22.7109375" style="2" customWidth="1"/>
    <col min="7940" max="7940" width="14.28515625" style="2" bestFit="1" customWidth="1"/>
    <col min="7941" max="8192" width="9.140625" style="2"/>
    <col min="8193" max="8193" width="5.140625" style="2" customWidth="1"/>
    <col min="8194" max="8194" width="40" style="2" customWidth="1"/>
    <col min="8195" max="8195" width="22.7109375" style="2" customWidth="1"/>
    <col min="8196" max="8196" width="14.28515625" style="2" bestFit="1" customWidth="1"/>
    <col min="8197" max="8448" width="9.140625" style="2"/>
    <col min="8449" max="8449" width="5.140625" style="2" customWidth="1"/>
    <col min="8450" max="8450" width="40" style="2" customWidth="1"/>
    <col min="8451" max="8451" width="22.7109375" style="2" customWidth="1"/>
    <col min="8452" max="8452" width="14.28515625" style="2" bestFit="1" customWidth="1"/>
    <col min="8453" max="8704" width="9.140625" style="2"/>
    <col min="8705" max="8705" width="5.140625" style="2" customWidth="1"/>
    <col min="8706" max="8706" width="40" style="2" customWidth="1"/>
    <col min="8707" max="8707" width="22.7109375" style="2" customWidth="1"/>
    <col min="8708" max="8708" width="14.28515625" style="2" bestFit="1" customWidth="1"/>
    <col min="8709" max="8960" width="9.140625" style="2"/>
    <col min="8961" max="8961" width="5.140625" style="2" customWidth="1"/>
    <col min="8962" max="8962" width="40" style="2" customWidth="1"/>
    <col min="8963" max="8963" width="22.7109375" style="2" customWidth="1"/>
    <col min="8964" max="8964" width="14.28515625" style="2" bestFit="1" customWidth="1"/>
    <col min="8965" max="9216" width="9.140625" style="2"/>
    <col min="9217" max="9217" width="5.140625" style="2" customWidth="1"/>
    <col min="9218" max="9218" width="40" style="2" customWidth="1"/>
    <col min="9219" max="9219" width="22.7109375" style="2" customWidth="1"/>
    <col min="9220" max="9220" width="14.28515625" style="2" bestFit="1" customWidth="1"/>
    <col min="9221" max="9472" width="9.140625" style="2"/>
    <col min="9473" max="9473" width="5.140625" style="2" customWidth="1"/>
    <col min="9474" max="9474" width="40" style="2" customWidth="1"/>
    <col min="9475" max="9475" width="22.7109375" style="2" customWidth="1"/>
    <col min="9476" max="9476" width="14.28515625" style="2" bestFit="1" customWidth="1"/>
    <col min="9477" max="9728" width="9.140625" style="2"/>
    <col min="9729" max="9729" width="5.140625" style="2" customWidth="1"/>
    <col min="9730" max="9730" width="40" style="2" customWidth="1"/>
    <col min="9731" max="9731" width="22.7109375" style="2" customWidth="1"/>
    <col min="9732" max="9732" width="14.28515625" style="2" bestFit="1" customWidth="1"/>
    <col min="9733" max="9984" width="9.140625" style="2"/>
    <col min="9985" max="9985" width="5.140625" style="2" customWidth="1"/>
    <col min="9986" max="9986" width="40" style="2" customWidth="1"/>
    <col min="9987" max="9987" width="22.7109375" style="2" customWidth="1"/>
    <col min="9988" max="9988" width="14.28515625" style="2" bestFit="1" customWidth="1"/>
    <col min="9989" max="10240" width="9.140625" style="2"/>
    <col min="10241" max="10241" width="5.140625" style="2" customWidth="1"/>
    <col min="10242" max="10242" width="40" style="2" customWidth="1"/>
    <col min="10243" max="10243" width="22.7109375" style="2" customWidth="1"/>
    <col min="10244" max="10244" width="14.28515625" style="2" bestFit="1" customWidth="1"/>
    <col min="10245" max="10496" width="9.140625" style="2"/>
    <col min="10497" max="10497" width="5.140625" style="2" customWidth="1"/>
    <col min="10498" max="10498" width="40" style="2" customWidth="1"/>
    <col min="10499" max="10499" width="22.7109375" style="2" customWidth="1"/>
    <col min="10500" max="10500" width="14.28515625" style="2" bestFit="1" customWidth="1"/>
    <col min="10501" max="10752" width="9.140625" style="2"/>
    <col min="10753" max="10753" width="5.140625" style="2" customWidth="1"/>
    <col min="10754" max="10754" width="40" style="2" customWidth="1"/>
    <col min="10755" max="10755" width="22.7109375" style="2" customWidth="1"/>
    <col min="10756" max="10756" width="14.28515625" style="2" bestFit="1" customWidth="1"/>
    <col min="10757" max="11008" width="9.140625" style="2"/>
    <col min="11009" max="11009" width="5.140625" style="2" customWidth="1"/>
    <col min="11010" max="11010" width="40" style="2" customWidth="1"/>
    <col min="11011" max="11011" width="22.7109375" style="2" customWidth="1"/>
    <col min="11012" max="11012" width="14.28515625" style="2" bestFit="1" customWidth="1"/>
    <col min="11013" max="11264" width="9.140625" style="2"/>
    <col min="11265" max="11265" width="5.140625" style="2" customWidth="1"/>
    <col min="11266" max="11266" width="40" style="2" customWidth="1"/>
    <col min="11267" max="11267" width="22.7109375" style="2" customWidth="1"/>
    <col min="11268" max="11268" width="14.28515625" style="2" bestFit="1" customWidth="1"/>
    <col min="11269" max="11520" width="9.140625" style="2"/>
    <col min="11521" max="11521" width="5.140625" style="2" customWidth="1"/>
    <col min="11522" max="11522" width="40" style="2" customWidth="1"/>
    <col min="11523" max="11523" width="22.7109375" style="2" customWidth="1"/>
    <col min="11524" max="11524" width="14.28515625" style="2" bestFit="1" customWidth="1"/>
    <col min="11525" max="11776" width="9.140625" style="2"/>
    <col min="11777" max="11777" width="5.140625" style="2" customWidth="1"/>
    <col min="11778" max="11778" width="40" style="2" customWidth="1"/>
    <col min="11779" max="11779" width="22.7109375" style="2" customWidth="1"/>
    <col min="11780" max="11780" width="14.28515625" style="2" bestFit="1" customWidth="1"/>
    <col min="11781" max="12032" width="9.140625" style="2"/>
    <col min="12033" max="12033" width="5.140625" style="2" customWidth="1"/>
    <col min="12034" max="12034" width="40" style="2" customWidth="1"/>
    <col min="12035" max="12035" width="22.7109375" style="2" customWidth="1"/>
    <col min="12036" max="12036" width="14.28515625" style="2" bestFit="1" customWidth="1"/>
    <col min="12037" max="12288" width="9.140625" style="2"/>
    <col min="12289" max="12289" width="5.140625" style="2" customWidth="1"/>
    <col min="12290" max="12290" width="40" style="2" customWidth="1"/>
    <col min="12291" max="12291" width="22.7109375" style="2" customWidth="1"/>
    <col min="12292" max="12292" width="14.28515625" style="2" bestFit="1" customWidth="1"/>
    <col min="12293" max="12544" width="9.140625" style="2"/>
    <col min="12545" max="12545" width="5.140625" style="2" customWidth="1"/>
    <col min="12546" max="12546" width="40" style="2" customWidth="1"/>
    <col min="12547" max="12547" width="22.7109375" style="2" customWidth="1"/>
    <col min="12548" max="12548" width="14.28515625" style="2" bestFit="1" customWidth="1"/>
    <col min="12549" max="12800" width="9.140625" style="2"/>
    <col min="12801" max="12801" width="5.140625" style="2" customWidth="1"/>
    <col min="12802" max="12802" width="40" style="2" customWidth="1"/>
    <col min="12803" max="12803" width="22.7109375" style="2" customWidth="1"/>
    <col min="12804" max="12804" width="14.28515625" style="2" bestFit="1" customWidth="1"/>
    <col min="12805" max="13056" width="9.140625" style="2"/>
    <col min="13057" max="13057" width="5.140625" style="2" customWidth="1"/>
    <col min="13058" max="13058" width="40" style="2" customWidth="1"/>
    <col min="13059" max="13059" width="22.7109375" style="2" customWidth="1"/>
    <col min="13060" max="13060" width="14.28515625" style="2" bestFit="1" customWidth="1"/>
    <col min="13061" max="13312" width="9.140625" style="2"/>
    <col min="13313" max="13313" width="5.140625" style="2" customWidth="1"/>
    <col min="13314" max="13314" width="40" style="2" customWidth="1"/>
    <col min="13315" max="13315" width="22.7109375" style="2" customWidth="1"/>
    <col min="13316" max="13316" width="14.28515625" style="2" bestFit="1" customWidth="1"/>
    <col min="13317" max="13568" width="9.140625" style="2"/>
    <col min="13569" max="13569" width="5.140625" style="2" customWidth="1"/>
    <col min="13570" max="13570" width="40" style="2" customWidth="1"/>
    <col min="13571" max="13571" width="22.7109375" style="2" customWidth="1"/>
    <col min="13572" max="13572" width="14.28515625" style="2" bestFit="1" customWidth="1"/>
    <col min="13573" max="13824" width="9.140625" style="2"/>
    <col min="13825" max="13825" width="5.140625" style="2" customWidth="1"/>
    <col min="13826" max="13826" width="40" style="2" customWidth="1"/>
    <col min="13827" max="13827" width="22.7109375" style="2" customWidth="1"/>
    <col min="13828" max="13828" width="14.28515625" style="2" bestFit="1" customWidth="1"/>
    <col min="13829" max="14080" width="9.140625" style="2"/>
    <col min="14081" max="14081" width="5.140625" style="2" customWidth="1"/>
    <col min="14082" max="14082" width="40" style="2" customWidth="1"/>
    <col min="14083" max="14083" width="22.7109375" style="2" customWidth="1"/>
    <col min="14084" max="14084" width="14.28515625" style="2" bestFit="1" customWidth="1"/>
    <col min="14085" max="14336" width="9.140625" style="2"/>
    <col min="14337" max="14337" width="5.140625" style="2" customWidth="1"/>
    <col min="14338" max="14338" width="40" style="2" customWidth="1"/>
    <col min="14339" max="14339" width="22.7109375" style="2" customWidth="1"/>
    <col min="14340" max="14340" width="14.28515625" style="2" bestFit="1" customWidth="1"/>
    <col min="14341" max="14592" width="9.140625" style="2"/>
    <col min="14593" max="14593" width="5.140625" style="2" customWidth="1"/>
    <col min="14594" max="14594" width="40" style="2" customWidth="1"/>
    <col min="14595" max="14595" width="22.7109375" style="2" customWidth="1"/>
    <col min="14596" max="14596" width="14.28515625" style="2" bestFit="1" customWidth="1"/>
    <col min="14597" max="14848" width="9.140625" style="2"/>
    <col min="14849" max="14849" width="5.140625" style="2" customWidth="1"/>
    <col min="14850" max="14850" width="40" style="2" customWidth="1"/>
    <col min="14851" max="14851" width="22.7109375" style="2" customWidth="1"/>
    <col min="14852" max="14852" width="14.28515625" style="2" bestFit="1" customWidth="1"/>
    <col min="14853" max="15104" width="9.140625" style="2"/>
    <col min="15105" max="15105" width="5.140625" style="2" customWidth="1"/>
    <col min="15106" max="15106" width="40" style="2" customWidth="1"/>
    <col min="15107" max="15107" width="22.7109375" style="2" customWidth="1"/>
    <col min="15108" max="15108" width="14.28515625" style="2" bestFit="1" customWidth="1"/>
    <col min="15109" max="15360" width="9.140625" style="2"/>
    <col min="15361" max="15361" width="5.140625" style="2" customWidth="1"/>
    <col min="15362" max="15362" width="40" style="2" customWidth="1"/>
    <col min="15363" max="15363" width="22.7109375" style="2" customWidth="1"/>
    <col min="15364" max="15364" width="14.28515625" style="2" bestFit="1" customWidth="1"/>
    <col min="15365" max="15616" width="9.140625" style="2"/>
    <col min="15617" max="15617" width="5.140625" style="2" customWidth="1"/>
    <col min="15618" max="15618" width="40" style="2" customWidth="1"/>
    <col min="15619" max="15619" width="22.7109375" style="2" customWidth="1"/>
    <col min="15620" max="15620" width="14.28515625" style="2" bestFit="1" customWidth="1"/>
    <col min="15621" max="15872" width="9.140625" style="2"/>
    <col min="15873" max="15873" width="5.140625" style="2" customWidth="1"/>
    <col min="15874" max="15874" width="40" style="2" customWidth="1"/>
    <col min="15875" max="15875" width="22.7109375" style="2" customWidth="1"/>
    <col min="15876" max="15876" width="14.28515625" style="2" bestFit="1" customWidth="1"/>
    <col min="15877" max="16128" width="9.140625" style="2"/>
    <col min="16129" max="16129" width="5.140625" style="2" customWidth="1"/>
    <col min="16130" max="16130" width="40" style="2" customWidth="1"/>
    <col min="16131" max="16131" width="22.7109375" style="2" customWidth="1"/>
    <col min="16132" max="16132" width="14.28515625" style="2" bestFit="1" customWidth="1"/>
    <col min="16133" max="16384" width="9.140625" style="2"/>
  </cols>
  <sheetData>
    <row r="2" spans="1:11" x14ac:dyDescent="0.25">
      <c r="A2" s="32" t="s">
        <v>1</v>
      </c>
      <c r="B2" s="32"/>
      <c r="C2" s="32"/>
      <c r="J2" s="4" t="s">
        <v>0</v>
      </c>
    </row>
    <row r="4" spans="1:11" ht="47.25" x14ac:dyDescent="0.25">
      <c r="A4" s="6" t="s">
        <v>2</v>
      </c>
      <c r="B4" s="6" t="s">
        <v>3</v>
      </c>
      <c r="C4" s="7" t="s">
        <v>4</v>
      </c>
      <c r="D4" s="2" t="s">
        <v>57</v>
      </c>
      <c r="E4" s="2" t="s">
        <v>58</v>
      </c>
      <c r="F4" s="2" t="s">
        <v>53</v>
      </c>
      <c r="G4" s="2" t="s">
        <v>55</v>
      </c>
      <c r="H4" s="2" t="s">
        <v>56</v>
      </c>
      <c r="I4" s="2" t="s">
        <v>54</v>
      </c>
      <c r="J4" s="7" t="s">
        <v>59</v>
      </c>
    </row>
    <row r="5" spans="1:11" x14ac:dyDescent="0.25">
      <c r="A5" s="19">
        <v>1</v>
      </c>
      <c r="B5" s="20" t="s">
        <v>5</v>
      </c>
      <c r="C5" s="27">
        <f>23232+14109-4000+23685</f>
        <v>57026</v>
      </c>
      <c r="D5" s="26">
        <v>200466</v>
      </c>
      <c r="E5" s="26">
        <f>C5+D5</f>
        <v>257492</v>
      </c>
      <c r="F5" s="26"/>
      <c r="G5" s="26">
        <v>141414</v>
      </c>
      <c r="H5" s="26">
        <f t="shared" ref="H5:H6" si="0">G5+C5</f>
        <v>198440</v>
      </c>
      <c r="I5" s="26">
        <f t="shared" ref="I5:I6" si="1">H5-F5</f>
        <v>198440</v>
      </c>
      <c r="J5" s="30">
        <f>C5+9723+1531</f>
        <v>68280</v>
      </c>
      <c r="K5" s="31"/>
    </row>
    <row r="6" spans="1:11" x14ac:dyDescent="0.25">
      <c r="A6" s="19">
        <v>2</v>
      </c>
      <c r="B6" s="22" t="s">
        <v>6</v>
      </c>
      <c r="C6" s="27">
        <f>27377+17812-8000+23556</f>
        <v>60745</v>
      </c>
      <c r="D6" s="26">
        <v>223776</v>
      </c>
      <c r="E6" s="26">
        <f t="shared" ref="E6:E23" si="2">C6+D6</f>
        <v>284521</v>
      </c>
      <c r="F6" s="26"/>
      <c r="G6" s="26">
        <v>181041</v>
      </c>
      <c r="H6" s="26">
        <f t="shared" si="0"/>
        <v>241786</v>
      </c>
      <c r="I6" s="26">
        <f t="shared" si="1"/>
        <v>241786</v>
      </c>
      <c r="J6" s="30">
        <f>C6+307</f>
        <v>61052</v>
      </c>
      <c r="K6" s="31"/>
    </row>
    <row r="7" spans="1:11" x14ac:dyDescent="0.25">
      <c r="A7" s="19">
        <v>3</v>
      </c>
      <c r="B7" s="20" t="s">
        <v>7</v>
      </c>
      <c r="C7" s="21">
        <f>17280+2437+13000+32104</f>
        <v>64821</v>
      </c>
      <c r="D7" s="24">
        <v>0</v>
      </c>
      <c r="E7" s="24">
        <f t="shared" si="2"/>
        <v>64821</v>
      </c>
      <c r="F7" s="24">
        <v>174904</v>
      </c>
      <c r="G7" s="24">
        <v>156954</v>
      </c>
      <c r="H7" s="24">
        <f>G7+C7</f>
        <v>221775</v>
      </c>
      <c r="I7" s="24">
        <f>H7-F7</f>
        <v>46871</v>
      </c>
      <c r="J7" s="30">
        <f>I7-7031-39840</f>
        <v>0</v>
      </c>
      <c r="K7" s="31"/>
    </row>
    <row r="8" spans="1:11" x14ac:dyDescent="0.25">
      <c r="A8" s="19">
        <v>4</v>
      </c>
      <c r="B8" s="20" t="s">
        <v>8</v>
      </c>
      <c r="C8" s="27">
        <f>1927-700</f>
        <v>1227</v>
      </c>
      <c r="D8" s="26">
        <v>248640</v>
      </c>
      <c r="E8" s="26">
        <f t="shared" si="2"/>
        <v>249867</v>
      </c>
      <c r="F8" s="26">
        <v>83726</v>
      </c>
      <c r="G8" s="26">
        <v>167055</v>
      </c>
      <c r="H8" s="26">
        <f t="shared" ref="H8:H24" si="3">G8+C8</f>
        <v>168282</v>
      </c>
      <c r="I8" s="26">
        <f t="shared" ref="I8:I24" si="4">H8-F8</f>
        <v>84556</v>
      </c>
      <c r="J8" s="30">
        <f>C8-307-307+79185</f>
        <v>79798</v>
      </c>
      <c r="K8" s="31"/>
    </row>
    <row r="9" spans="1:11" x14ac:dyDescent="0.25">
      <c r="A9" s="19">
        <v>5</v>
      </c>
      <c r="B9" s="20" t="s">
        <v>9</v>
      </c>
      <c r="C9" s="27">
        <f>13996+4784</f>
        <v>18780</v>
      </c>
      <c r="D9" s="26">
        <v>235431</v>
      </c>
      <c r="E9" s="26">
        <f t="shared" si="2"/>
        <v>254211</v>
      </c>
      <c r="F9" s="26"/>
      <c r="G9" s="26">
        <v>151515</v>
      </c>
      <c r="H9" s="26">
        <f t="shared" si="3"/>
        <v>170295</v>
      </c>
      <c r="I9" s="26">
        <f t="shared" si="4"/>
        <v>170295</v>
      </c>
      <c r="J9" s="30">
        <f>C9+11974+4497+7952</f>
        <v>43203</v>
      </c>
      <c r="K9" s="31"/>
    </row>
    <row r="10" spans="1:11" x14ac:dyDescent="0.25">
      <c r="A10" s="19">
        <v>6</v>
      </c>
      <c r="B10" s="20" t="s">
        <v>10</v>
      </c>
      <c r="C10" s="21">
        <f>8139+11680+49641+9725</f>
        <v>79185</v>
      </c>
      <c r="D10" s="24">
        <v>0</v>
      </c>
      <c r="E10" s="24">
        <f t="shared" si="2"/>
        <v>79185</v>
      </c>
      <c r="F10" s="24">
        <v>193660</v>
      </c>
      <c r="G10" s="24">
        <v>167055</v>
      </c>
      <c r="H10" s="24">
        <f t="shared" si="3"/>
        <v>246240</v>
      </c>
      <c r="I10" s="24">
        <f t="shared" si="4"/>
        <v>52580</v>
      </c>
      <c r="J10" s="30">
        <f>I10-52580</f>
        <v>0</v>
      </c>
      <c r="K10" s="31"/>
    </row>
    <row r="11" spans="1:11" x14ac:dyDescent="0.25">
      <c r="A11" s="19">
        <v>7</v>
      </c>
      <c r="B11" s="20" t="s">
        <v>11</v>
      </c>
      <c r="C11" s="21">
        <f>25198-2885-3000</f>
        <v>19313</v>
      </c>
      <c r="D11" s="24">
        <v>0</v>
      </c>
      <c r="E11" s="24">
        <f t="shared" si="2"/>
        <v>19313</v>
      </c>
      <c r="F11" s="24">
        <v>122796</v>
      </c>
      <c r="G11" s="24">
        <v>134421</v>
      </c>
      <c r="H11" s="24">
        <f t="shared" si="3"/>
        <v>153734</v>
      </c>
      <c r="I11" s="24">
        <f t="shared" si="4"/>
        <v>30938</v>
      </c>
      <c r="J11" s="30">
        <f>I11-19182-11756</f>
        <v>0</v>
      </c>
      <c r="K11" s="31"/>
    </row>
    <row r="12" spans="1:11" x14ac:dyDescent="0.25">
      <c r="A12" s="19">
        <v>8</v>
      </c>
      <c r="B12" s="20" t="s">
        <v>12</v>
      </c>
      <c r="C12" s="27">
        <f>7215+3718</f>
        <v>10933</v>
      </c>
      <c r="D12" s="26">
        <v>218680</v>
      </c>
      <c r="E12" s="26">
        <f t="shared" si="2"/>
        <v>229613</v>
      </c>
      <c r="F12" s="26">
        <v>167331</v>
      </c>
      <c r="G12" s="26">
        <v>253044</v>
      </c>
      <c r="H12" s="26">
        <f t="shared" si="3"/>
        <v>263977</v>
      </c>
      <c r="I12" s="26">
        <f t="shared" si="4"/>
        <v>96646</v>
      </c>
      <c r="J12" s="30">
        <f>C12-1531</f>
        <v>9402</v>
      </c>
      <c r="K12" s="31"/>
    </row>
    <row r="13" spans="1:11" x14ac:dyDescent="0.25">
      <c r="A13" s="19">
        <v>9</v>
      </c>
      <c r="B13" s="20" t="s">
        <v>13</v>
      </c>
      <c r="C13" s="27">
        <f>12545-700</f>
        <v>11845</v>
      </c>
      <c r="D13" s="26">
        <v>209790</v>
      </c>
      <c r="E13" s="26">
        <f t="shared" si="2"/>
        <v>221635</v>
      </c>
      <c r="F13" s="26"/>
      <c r="G13" s="26">
        <v>167055</v>
      </c>
      <c r="H13" s="26">
        <f t="shared" si="3"/>
        <v>178900</v>
      </c>
      <c r="I13" s="26">
        <f t="shared" si="4"/>
        <v>178900</v>
      </c>
      <c r="J13" s="30">
        <f>C13+307</f>
        <v>12152</v>
      </c>
      <c r="K13" s="31"/>
    </row>
    <row r="14" spans="1:11" x14ac:dyDescent="0.25">
      <c r="A14" s="19">
        <v>10</v>
      </c>
      <c r="B14" s="20" t="s">
        <v>14</v>
      </c>
      <c r="C14" s="27">
        <f>26022+10808-7000+1000</f>
        <v>30830</v>
      </c>
      <c r="D14" s="26">
        <v>240870</v>
      </c>
      <c r="E14" s="26">
        <f t="shared" si="2"/>
        <v>271700</v>
      </c>
      <c r="F14" s="26"/>
      <c r="G14" s="26">
        <v>190365</v>
      </c>
      <c r="H14" s="26">
        <f t="shared" si="3"/>
        <v>221195</v>
      </c>
      <c r="I14" s="26">
        <f t="shared" si="4"/>
        <v>221195</v>
      </c>
      <c r="J14" s="30">
        <f>C14+7339+7500+25763</f>
        <v>71432</v>
      </c>
      <c r="K14" s="31"/>
    </row>
    <row r="15" spans="1:11" x14ac:dyDescent="0.25">
      <c r="A15" s="19">
        <v>11</v>
      </c>
      <c r="B15" s="20" t="s">
        <v>15</v>
      </c>
      <c r="C15" s="21">
        <f>24676+10162-4000+8930</f>
        <v>39768</v>
      </c>
      <c r="D15" s="24">
        <v>0</v>
      </c>
      <c r="E15" s="24">
        <f t="shared" si="2"/>
        <v>39768</v>
      </c>
      <c r="F15" s="24">
        <v>152120</v>
      </c>
      <c r="G15" s="24">
        <v>160062</v>
      </c>
      <c r="H15" s="24">
        <f t="shared" si="3"/>
        <v>199830</v>
      </c>
      <c r="I15" s="24">
        <f t="shared" si="4"/>
        <v>47710</v>
      </c>
      <c r="J15" s="30">
        <f>I15-47710</f>
        <v>0</v>
      </c>
      <c r="K15" s="31"/>
    </row>
    <row r="16" spans="1:11" x14ac:dyDescent="0.25">
      <c r="A16" s="19">
        <v>12</v>
      </c>
      <c r="B16" s="20" t="s">
        <v>16</v>
      </c>
      <c r="C16" s="27">
        <f>35090-1305-4000+10018</f>
        <v>39803</v>
      </c>
      <c r="D16" s="26">
        <v>258741</v>
      </c>
      <c r="E16" s="26">
        <f t="shared" si="2"/>
        <v>298544</v>
      </c>
      <c r="F16" s="26"/>
      <c r="G16" s="26">
        <v>126651</v>
      </c>
      <c r="H16" s="26">
        <f t="shared" si="3"/>
        <v>166454</v>
      </c>
      <c r="I16" s="26">
        <f t="shared" si="4"/>
        <v>166454</v>
      </c>
      <c r="J16" s="30">
        <f>C16+55098</f>
        <v>94901</v>
      </c>
      <c r="K16" s="31"/>
    </row>
    <row r="17" spans="1:11" x14ac:dyDescent="0.25">
      <c r="A17" s="8">
        <v>13</v>
      </c>
      <c r="B17" s="12" t="s">
        <v>17</v>
      </c>
      <c r="C17" s="10">
        <v>3020</v>
      </c>
      <c r="D17" s="25">
        <v>632095</v>
      </c>
      <c r="E17" s="25">
        <f t="shared" si="2"/>
        <v>635115</v>
      </c>
      <c r="F17" s="25"/>
      <c r="G17" s="25"/>
      <c r="H17" s="25">
        <f t="shared" si="3"/>
        <v>3020</v>
      </c>
      <c r="I17" s="25">
        <f t="shared" si="4"/>
        <v>3020</v>
      </c>
      <c r="J17" s="30">
        <f>3020+20292</f>
        <v>23312</v>
      </c>
      <c r="K17" s="31"/>
    </row>
    <row r="18" spans="1:11" ht="24" customHeight="1" x14ac:dyDescent="0.25">
      <c r="A18" s="8">
        <v>14</v>
      </c>
      <c r="B18" s="13" t="s">
        <v>18</v>
      </c>
      <c r="C18" s="10">
        <v>7000</v>
      </c>
      <c r="D18" s="25">
        <v>518308</v>
      </c>
      <c r="E18" s="25">
        <f t="shared" si="2"/>
        <v>525308</v>
      </c>
      <c r="F18" s="25"/>
      <c r="G18" s="25"/>
      <c r="H18" s="25">
        <f t="shared" si="3"/>
        <v>7000</v>
      </c>
      <c r="I18" s="25">
        <f t="shared" si="4"/>
        <v>7000</v>
      </c>
      <c r="J18" s="10">
        <v>7000</v>
      </c>
      <c r="K18" s="25"/>
    </row>
    <row r="19" spans="1:11" x14ac:dyDescent="0.25">
      <c r="A19" s="8">
        <v>15</v>
      </c>
      <c r="B19" s="12" t="s">
        <v>19</v>
      </c>
      <c r="C19" s="10">
        <v>7000</v>
      </c>
      <c r="D19" s="25">
        <v>599200</v>
      </c>
      <c r="E19" s="25">
        <f t="shared" si="2"/>
        <v>606200</v>
      </c>
      <c r="F19" s="25"/>
      <c r="G19" s="25"/>
      <c r="H19" s="25">
        <f t="shared" si="3"/>
        <v>7000</v>
      </c>
      <c r="I19" s="25">
        <f t="shared" si="4"/>
        <v>7000</v>
      </c>
      <c r="J19" s="10">
        <f>7000+240000</f>
        <v>247000</v>
      </c>
      <c r="K19" s="25"/>
    </row>
    <row r="20" spans="1:11" x14ac:dyDescent="0.25">
      <c r="A20" s="8">
        <v>16</v>
      </c>
      <c r="B20" s="12" t="s">
        <v>20</v>
      </c>
      <c r="C20" s="10">
        <v>29343</v>
      </c>
      <c r="D20" s="25">
        <v>441161</v>
      </c>
      <c r="E20" s="25">
        <f t="shared" si="2"/>
        <v>470504</v>
      </c>
      <c r="F20" s="25"/>
      <c r="G20" s="25"/>
      <c r="H20" s="25">
        <f t="shared" si="3"/>
        <v>29343</v>
      </c>
      <c r="I20" s="25">
        <f t="shared" si="4"/>
        <v>29343</v>
      </c>
      <c r="J20" s="10">
        <v>29343</v>
      </c>
      <c r="K20" s="25"/>
    </row>
    <row r="21" spans="1:11" x14ac:dyDescent="0.25">
      <c r="A21" s="8">
        <v>17</v>
      </c>
      <c r="B21" s="12" t="s">
        <v>21</v>
      </c>
      <c r="C21" s="10">
        <v>7000</v>
      </c>
      <c r="D21" s="25">
        <v>536284</v>
      </c>
      <c r="E21" s="25">
        <f t="shared" si="2"/>
        <v>543284</v>
      </c>
      <c r="F21" s="25"/>
      <c r="G21" s="25"/>
      <c r="H21" s="25">
        <f t="shared" si="3"/>
        <v>7000</v>
      </c>
      <c r="I21" s="25">
        <f t="shared" si="4"/>
        <v>7000</v>
      </c>
      <c r="J21" s="10">
        <v>7000</v>
      </c>
      <c r="K21" s="25"/>
    </row>
    <row r="22" spans="1:11" x14ac:dyDescent="0.25">
      <c r="A22" s="8">
        <v>18</v>
      </c>
      <c r="B22" s="12" t="s">
        <v>22</v>
      </c>
      <c r="C22" s="10">
        <v>7000</v>
      </c>
      <c r="D22" s="25">
        <v>561750</v>
      </c>
      <c r="E22" s="25">
        <f t="shared" si="2"/>
        <v>568750</v>
      </c>
      <c r="F22" s="25"/>
      <c r="G22" s="25"/>
      <c r="H22" s="25">
        <f t="shared" si="3"/>
        <v>7000</v>
      </c>
      <c r="I22" s="25">
        <f t="shared" si="4"/>
        <v>7000</v>
      </c>
      <c r="J22" s="10">
        <v>7000</v>
      </c>
      <c r="K22" s="25"/>
    </row>
    <row r="23" spans="1:11" x14ac:dyDescent="0.25">
      <c r="A23" s="19">
        <v>19</v>
      </c>
      <c r="B23" s="23" t="s">
        <v>23</v>
      </c>
      <c r="C23" s="27">
        <v>22496</v>
      </c>
      <c r="D23" s="26">
        <v>465081</v>
      </c>
      <c r="E23" s="26">
        <f t="shared" si="2"/>
        <v>487577</v>
      </c>
      <c r="F23" s="26"/>
      <c r="G23" s="26">
        <v>304843</v>
      </c>
      <c r="H23" s="26">
        <f t="shared" si="3"/>
        <v>327339</v>
      </c>
      <c r="I23" s="26">
        <f t="shared" si="4"/>
        <v>327339</v>
      </c>
      <c r="J23" s="29">
        <f>C23+39768</f>
        <v>62264</v>
      </c>
      <c r="K23" s="25"/>
    </row>
    <row r="24" spans="1:11" x14ac:dyDescent="0.25">
      <c r="A24" s="8">
        <v>20</v>
      </c>
      <c r="B24" s="12" t="s">
        <v>24</v>
      </c>
      <c r="C24" s="10">
        <v>20314</v>
      </c>
      <c r="D24" s="3"/>
      <c r="H24" s="25">
        <f t="shared" si="3"/>
        <v>20314</v>
      </c>
      <c r="I24" s="25">
        <f t="shared" si="4"/>
        <v>20314</v>
      </c>
      <c r="J24" s="10">
        <v>20314</v>
      </c>
    </row>
    <row r="25" spans="1:11" x14ac:dyDescent="0.25">
      <c r="A25" s="8">
        <v>21</v>
      </c>
      <c r="B25" s="12" t="s">
        <v>25</v>
      </c>
      <c r="C25" s="10">
        <v>7000</v>
      </c>
      <c r="D25" s="3"/>
      <c r="J25" s="10">
        <v>7000</v>
      </c>
    </row>
    <row r="26" spans="1:11" x14ac:dyDescent="0.25">
      <c r="A26" s="8">
        <v>22</v>
      </c>
      <c r="B26" s="12" t="s">
        <v>26</v>
      </c>
      <c r="C26" s="10">
        <v>7000</v>
      </c>
      <c r="D26" s="3"/>
      <c r="J26" s="10">
        <v>7000</v>
      </c>
    </row>
    <row r="27" spans="1:11" x14ac:dyDescent="0.25">
      <c r="A27" s="8">
        <v>23</v>
      </c>
      <c r="B27" s="12" t="s">
        <v>27</v>
      </c>
      <c r="C27" s="10">
        <f>124516+1500-60000</f>
        <v>66016</v>
      </c>
      <c r="D27" s="3"/>
      <c r="J27" s="10">
        <f>66016+20000+38643</f>
        <v>124659</v>
      </c>
    </row>
    <row r="28" spans="1:11" x14ac:dyDescent="0.25">
      <c r="A28" s="8">
        <v>24</v>
      </c>
      <c r="B28" s="12" t="s">
        <v>28</v>
      </c>
      <c r="C28" s="10">
        <v>7323</v>
      </c>
      <c r="D28" s="3"/>
      <c r="J28" s="10">
        <v>7323</v>
      </c>
    </row>
    <row r="29" spans="1:11" x14ac:dyDescent="0.25">
      <c r="A29" s="8">
        <v>25</v>
      </c>
      <c r="B29" s="12" t="s">
        <v>29</v>
      </c>
      <c r="C29" s="10">
        <v>7000</v>
      </c>
      <c r="D29" s="3"/>
      <c r="J29" s="10">
        <v>7000</v>
      </c>
    </row>
    <row r="30" spans="1:11" x14ac:dyDescent="0.25">
      <c r="A30" s="8">
        <v>26</v>
      </c>
      <c r="B30" s="12" t="s">
        <v>30</v>
      </c>
      <c r="C30" s="10">
        <f>35930+917-5000</f>
        <v>31847</v>
      </c>
      <c r="D30" s="3"/>
      <c r="J30" s="10">
        <v>31847</v>
      </c>
    </row>
    <row r="31" spans="1:11" x14ac:dyDescent="0.25">
      <c r="A31" s="8">
        <v>27</v>
      </c>
      <c r="B31" s="12" t="s">
        <v>31</v>
      </c>
      <c r="C31" s="10">
        <v>47000</v>
      </c>
      <c r="D31" s="3"/>
      <c r="J31" s="10">
        <f>47000+30246</f>
        <v>77246</v>
      </c>
    </row>
    <row r="32" spans="1:11" x14ac:dyDescent="0.25">
      <c r="A32" s="8">
        <v>28</v>
      </c>
      <c r="B32" s="12" t="s">
        <v>32</v>
      </c>
      <c r="C32" s="10">
        <f>7000+13000</f>
        <v>20000</v>
      </c>
      <c r="D32" s="3"/>
      <c r="J32" s="10">
        <f>20000+72912+6228+6228</f>
        <v>105368</v>
      </c>
    </row>
    <row r="33" spans="1:10" x14ac:dyDescent="0.25">
      <c r="A33" s="8">
        <v>29</v>
      </c>
      <c r="B33" s="12" t="s">
        <v>33</v>
      </c>
      <c r="C33" s="10">
        <f>30117+59536-25000+15000</f>
        <v>79653</v>
      </c>
      <c r="D33" s="3"/>
      <c r="J33" s="10">
        <v>79653</v>
      </c>
    </row>
    <row r="34" spans="1:10" x14ac:dyDescent="0.25">
      <c r="A34" s="8">
        <v>30</v>
      </c>
      <c r="B34" s="12" t="s">
        <v>34</v>
      </c>
      <c r="C34" s="10">
        <f>80961-15168-3000</f>
        <v>62793</v>
      </c>
      <c r="D34" s="3"/>
      <c r="J34" s="10">
        <f>62793+38000+34300+16000+30000</f>
        <v>181093</v>
      </c>
    </row>
    <row r="35" spans="1:10" x14ac:dyDescent="0.25">
      <c r="A35" s="8">
        <v>31</v>
      </c>
      <c r="B35" s="9" t="s">
        <v>35</v>
      </c>
      <c r="C35" s="10">
        <f>61622-2947-5000</f>
        <v>53675</v>
      </c>
      <c r="D35" s="3"/>
      <c r="J35" s="10">
        <f>53675</f>
        <v>53675</v>
      </c>
    </row>
    <row r="36" spans="1:10" x14ac:dyDescent="0.25">
      <c r="A36" s="8">
        <v>32</v>
      </c>
      <c r="B36" s="9" t="s">
        <v>36</v>
      </c>
      <c r="C36" s="10">
        <f>66544-40272</f>
        <v>26272</v>
      </c>
      <c r="D36" s="3"/>
      <c r="J36" s="10">
        <v>26272</v>
      </c>
    </row>
    <row r="37" spans="1:10" x14ac:dyDescent="0.25">
      <c r="A37" s="8">
        <v>33</v>
      </c>
      <c r="B37" s="9" t="s">
        <v>37</v>
      </c>
      <c r="C37" s="10">
        <v>7000</v>
      </c>
      <c r="D37" s="3"/>
      <c r="J37" s="10">
        <v>7000</v>
      </c>
    </row>
    <row r="38" spans="1:10" x14ac:dyDescent="0.25">
      <c r="A38" s="8">
        <v>34</v>
      </c>
      <c r="B38" s="9" t="s">
        <v>38</v>
      </c>
      <c r="C38" s="10">
        <v>7000</v>
      </c>
      <c r="D38" s="3"/>
      <c r="J38" s="10">
        <f>7000+41000+25000</f>
        <v>73000</v>
      </c>
    </row>
    <row r="39" spans="1:10" ht="31.5" customHeight="1" x14ac:dyDescent="0.25">
      <c r="A39" s="8">
        <v>35</v>
      </c>
      <c r="B39" s="18" t="s">
        <v>39</v>
      </c>
      <c r="C39" s="10">
        <v>7000</v>
      </c>
      <c r="D39" s="3"/>
      <c r="J39" s="10">
        <v>7000</v>
      </c>
    </row>
    <row r="40" spans="1:10" x14ac:dyDescent="0.25">
      <c r="A40" s="8">
        <v>36</v>
      </c>
      <c r="B40" s="12" t="s">
        <v>40</v>
      </c>
      <c r="C40" s="10">
        <v>7000</v>
      </c>
      <c r="D40" s="3"/>
      <c r="J40" s="10">
        <v>7000</v>
      </c>
    </row>
    <row r="41" spans="1:10" x14ac:dyDescent="0.25">
      <c r="A41" s="8">
        <v>37</v>
      </c>
      <c r="B41" s="12" t="s">
        <v>41</v>
      </c>
      <c r="C41" s="10">
        <f>35843-20000</f>
        <v>15843</v>
      </c>
      <c r="D41" s="3"/>
      <c r="J41" s="10">
        <v>15843</v>
      </c>
    </row>
    <row r="42" spans="1:10" ht="31.5" customHeight="1" x14ac:dyDescent="0.25">
      <c r="A42" s="8">
        <v>38</v>
      </c>
      <c r="B42" s="13" t="s">
        <v>42</v>
      </c>
      <c r="C42" s="10">
        <f>90588-25000</f>
        <v>65588</v>
      </c>
      <c r="D42" s="3"/>
      <c r="J42" s="10">
        <f>65588+55100</f>
        <v>120688</v>
      </c>
    </row>
    <row r="43" spans="1:10" x14ac:dyDescent="0.25">
      <c r="A43" s="8">
        <v>39</v>
      </c>
      <c r="B43" s="11" t="s">
        <v>43</v>
      </c>
      <c r="C43" s="10">
        <f>244347-17213-20000-9899+136473</f>
        <v>333708</v>
      </c>
      <c r="D43" s="3"/>
      <c r="J43" s="10">
        <f>333708+44941+123430</f>
        <v>502079</v>
      </c>
    </row>
    <row r="44" spans="1:10" x14ac:dyDescent="0.25">
      <c r="A44" s="8">
        <v>40</v>
      </c>
      <c r="B44" s="11" t="s">
        <v>50</v>
      </c>
      <c r="C44" s="10"/>
      <c r="D44" s="3"/>
      <c r="J44" s="10"/>
    </row>
    <row r="45" spans="1:10" ht="18" customHeight="1" x14ac:dyDescent="0.25">
      <c r="A45" s="8">
        <v>41</v>
      </c>
      <c r="B45" s="9" t="s">
        <v>44</v>
      </c>
      <c r="C45" s="10">
        <f>5178965-93000-13000-1000-40000-120301-23018-33410-136473-517000-8930</f>
        <v>4192833</v>
      </c>
      <c r="D45" s="1"/>
      <c r="J45" s="10">
        <f>4192833-38000-34300-44941-285339-6228-479224-800000</f>
        <v>2504801</v>
      </c>
    </row>
    <row r="46" spans="1:10" s="17" customFormat="1" x14ac:dyDescent="0.25">
      <c r="A46" s="14"/>
      <c r="B46" s="14" t="s">
        <v>45</v>
      </c>
      <c r="C46" s="15">
        <f>SUM(C5:C45)</f>
        <v>5589000</v>
      </c>
      <c r="D46" s="15">
        <f t="shared" ref="D46:J46" si="5">SUM(D5:D45)</f>
        <v>5590273</v>
      </c>
      <c r="E46" s="15">
        <f t="shared" si="5"/>
        <v>6107408</v>
      </c>
      <c r="F46" s="15">
        <f t="shared" si="5"/>
        <v>894537</v>
      </c>
      <c r="G46" s="15">
        <f t="shared" si="5"/>
        <v>2301475</v>
      </c>
      <c r="H46" s="15">
        <f t="shared" si="5"/>
        <v>2838924</v>
      </c>
      <c r="I46" s="28">
        <f t="shared" si="5"/>
        <v>1944387</v>
      </c>
      <c r="J46" s="15">
        <f t="shared" si="5"/>
        <v>4789000</v>
      </c>
    </row>
    <row r="47" spans="1:10" s="17" customFormat="1" ht="94.5" customHeight="1" x14ac:dyDescent="0.25">
      <c r="C47" s="1"/>
      <c r="D47" s="1"/>
      <c r="J47" s="16"/>
    </row>
    <row r="48" spans="1:10" x14ac:dyDescent="0.25">
      <c r="A48" s="32" t="s">
        <v>52</v>
      </c>
      <c r="B48" s="32"/>
      <c r="C48" s="4" t="s">
        <v>51</v>
      </c>
      <c r="D48" s="32" t="s">
        <v>46</v>
      </c>
      <c r="E48" s="32"/>
      <c r="J48" s="2" t="s">
        <v>60</v>
      </c>
    </row>
    <row r="49" spans="2:10" x14ac:dyDescent="0.25">
      <c r="B49" s="5" t="s">
        <v>47</v>
      </c>
      <c r="C49" s="4" t="s">
        <v>49</v>
      </c>
      <c r="D49" s="32" t="s">
        <v>48</v>
      </c>
      <c r="E49" s="32"/>
      <c r="J49" s="2" t="s">
        <v>61</v>
      </c>
    </row>
  </sheetData>
  <mergeCells count="4">
    <mergeCell ref="A2:C2"/>
    <mergeCell ref="A48:B48"/>
    <mergeCell ref="D48:E48"/>
    <mergeCell ref="D49:E49"/>
  </mergeCells>
  <pageMargins left="0.9055118110236221" right="0.19685039370078741" top="0.19685039370078741" bottom="0.15748031496062992" header="0.15748031496062992" footer="0.15748031496062992"/>
  <pageSetup paperSize="9" orientation="landscape" copies="2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IV nov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Ursu</dc:creator>
  <cp:lastModifiedBy>Lucia Ursu</cp:lastModifiedBy>
  <cp:lastPrinted>2025-10-20T11:14:37Z</cp:lastPrinted>
  <dcterms:created xsi:type="dcterms:W3CDTF">2025-03-07T06:52:28Z</dcterms:created>
  <dcterms:modified xsi:type="dcterms:W3CDTF">2025-11-21T09:01:42Z</dcterms:modified>
</cp:coreProperties>
</file>